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tabRatio="601" activeTab="0"/>
  </bookViews>
  <sheets>
    <sheet name="Aktif" sheetId="1" r:id="rId1"/>
    <sheet name="Pasif" sheetId="2" r:id="rId2"/>
    <sheet name="Nazım" sheetId="3" r:id="rId3"/>
    <sheet name="Gelir Tablosu" sheetId="4" r:id="rId4"/>
    <sheet name="Özkaynak" sheetId="5" r:id="rId5"/>
    <sheet name="Nakit Akım" sheetId="6" r:id="rId6"/>
    <sheet name="Kar Dağıtımı" sheetId="7" r:id="rId7"/>
  </sheets>
  <definedNames>
    <definedName name="_xlnm.Print_Area" localSheetId="0">'Aktif'!$A$1:$J$70</definedName>
    <definedName name="_xlnm.Print_Area" localSheetId="3">'Gelir Tablosu'!$B$1:$H$63</definedName>
    <definedName name="_xlnm.Print_Area" localSheetId="5">'Nakit Akım'!$A$1:$F$69</definedName>
    <definedName name="_xlnm.Print_Area" localSheetId="2">'Nazım'!$A$1:$J$96</definedName>
    <definedName name="_xlnm.Print_Area" localSheetId="4">'Özkaynak'!$A$1:$R$95</definedName>
    <definedName name="_xlnm.Print_Area" localSheetId="1">'Pasif'!$A$1:$J$67</definedName>
    <definedName name="Z_551326C4_E647_4F0B_BABC_BD0B026ECFDB_.wvu.PrintArea" localSheetId="0" hidden="1">'Aktif'!$A$1:$J$70</definedName>
    <definedName name="Z_551326C4_E647_4F0B_BABC_BD0B026ECFDB_.wvu.PrintArea" localSheetId="3" hidden="1">'Gelir Tablosu'!$A$1:$F$62</definedName>
    <definedName name="Z_551326C4_E647_4F0B_BABC_BD0B026ECFDB_.wvu.PrintArea" localSheetId="1" hidden="1">'Pasif'!$A$1:$J$67</definedName>
    <definedName name="Z_6D13DA8A_5530_4649_8CD7_84B2295869D1_.wvu.PrintArea" localSheetId="0" hidden="1">'Aktif'!$A$1:$J$70</definedName>
    <definedName name="Z_6D13DA8A_5530_4649_8CD7_84B2295869D1_.wvu.PrintArea" localSheetId="3" hidden="1">'Gelir Tablosu'!$A$1:$F$62</definedName>
    <definedName name="Z_6D13DA8A_5530_4649_8CD7_84B2295869D1_.wvu.PrintArea" localSheetId="1" hidden="1">'Pasif'!$A$1:$J$67</definedName>
    <definedName name="Z_81E73D39_1AC8_426F_B240_BAACF0203B68_.wvu.PrintArea" localSheetId="0" hidden="1">'Aktif'!$A$1:$J$70</definedName>
    <definedName name="Z_81E73D39_1AC8_426F_B240_BAACF0203B68_.wvu.PrintArea" localSheetId="3" hidden="1">'Gelir Tablosu'!$A$1:$F$62</definedName>
    <definedName name="Z_81E73D39_1AC8_426F_B240_BAACF0203B68_.wvu.PrintArea" localSheetId="1" hidden="1">'Pasif'!$A$1:$J$67</definedName>
    <definedName name="Z_9396E133_4C05_4640_A115_67E7C74F584E_.wvu.PrintArea" localSheetId="0" hidden="1">'Aktif'!$A$1:$J$70</definedName>
    <definedName name="Z_9396E133_4C05_4640_A115_67E7C74F584E_.wvu.PrintArea" localSheetId="3" hidden="1">'Gelir Tablosu'!$A$1:$F$62</definedName>
    <definedName name="Z_9396E133_4C05_4640_A115_67E7C74F584E_.wvu.PrintArea" localSheetId="1" hidden="1">'Pasif'!$A$1:$J$67</definedName>
    <definedName name="Z_A461BA1F_B342_4B66_AD68_46C5C1EDF101_.wvu.PrintArea" localSheetId="0" hidden="1">'Aktif'!$A$1:$J$70</definedName>
    <definedName name="Z_A461BA1F_B342_4B66_AD68_46C5C1EDF101_.wvu.PrintArea" localSheetId="3" hidden="1">'Gelir Tablosu'!$A$1:$F$62</definedName>
    <definedName name="Z_A461BA1F_B342_4B66_AD68_46C5C1EDF101_.wvu.PrintArea" localSheetId="1" hidden="1">'Pasif'!$A$1:$J$67</definedName>
    <definedName name="Z_C9D02D52_2C74_414E_AF5A_F7EFDFAD347E_.wvu.PrintArea" localSheetId="0" hidden="1">'Aktif'!$A$1:$J$70</definedName>
    <definedName name="Z_C9D02D52_2C74_414E_AF5A_F7EFDFAD347E_.wvu.PrintArea" localSheetId="3" hidden="1">'Gelir Tablosu'!$A$1:$F$62</definedName>
    <definedName name="Z_C9D02D52_2C74_414E_AF5A_F7EFDFAD347E_.wvu.PrintArea" localSheetId="1" hidden="1">'Pasif'!$A$1:$J$67</definedName>
    <definedName name="Z_E1E31F00_469F_4984_AC88_A4EA8BCB406A_.wvu.PrintArea" localSheetId="0" hidden="1">'Aktif'!$A$1:$J$70</definedName>
    <definedName name="Z_E1E31F00_469F_4984_AC88_A4EA8BCB406A_.wvu.PrintArea" localSheetId="3" hidden="1">'Gelir Tablosu'!$A$1:$F$62</definedName>
    <definedName name="Z_E1E31F00_469F_4984_AC88_A4EA8BCB406A_.wvu.PrintArea" localSheetId="1" hidden="1">'Pasif'!$A$1:$J$67</definedName>
    <definedName name="Z_E29AD4E6_1D26_452E_B662_F85D87FE8DDB_.wvu.PrintArea" localSheetId="0" hidden="1">'Aktif'!$A$1:$J$70</definedName>
    <definedName name="Z_E29AD4E6_1D26_452E_B662_F85D87FE8DDB_.wvu.PrintArea" localSheetId="3" hidden="1">'Gelir Tablosu'!$A$1:$F$62</definedName>
    <definedName name="Z_E29AD4E6_1D26_452E_B662_F85D87FE8DDB_.wvu.PrintArea" localSheetId="1" hidden="1">'Pasif'!$A$1:$J$67</definedName>
    <definedName name="Z_F0AB3048_32E9_4BAF_9A5C_028907AD0E21_.wvu.PrintArea" localSheetId="0" hidden="1">'Aktif'!$A$1:$J$70</definedName>
    <definedName name="Z_F0AB3048_32E9_4BAF_9A5C_028907AD0E21_.wvu.PrintArea" localSheetId="3" hidden="1">'Gelir Tablosu'!$A$1:$F$62</definedName>
    <definedName name="Z_F0AB3048_32E9_4BAF_9A5C_028907AD0E21_.wvu.PrintArea" localSheetId="1" hidden="1">'Pasif'!$A$1:$J$67</definedName>
    <definedName name="Z_FA322E43_8AE2_4137_9A5E_6E3519A648C2_.wvu.PrintArea" localSheetId="0" hidden="1">'Aktif'!$A$1:$J$70</definedName>
    <definedName name="Z_FA322E43_8AE2_4137_9A5E_6E3519A648C2_.wvu.PrintArea" localSheetId="3" hidden="1">'Gelir Tablosu'!$A$1:$F$62</definedName>
    <definedName name="Z_FA322E43_8AE2_4137_9A5E_6E3519A648C2_.wvu.PrintArea" localSheetId="1" hidden="1">'Pasif'!$A$1:$J$67</definedName>
    <definedName name="Z_FCD50A2E_96AA_4423_9F99_C2188202835C_.wvu.PrintArea" localSheetId="0" hidden="1">'Aktif'!$A$1:$J$70</definedName>
    <definedName name="Z_FCD50A2E_96AA_4423_9F99_C2188202835C_.wvu.PrintArea" localSheetId="3" hidden="1">'Gelir Tablosu'!$A$1:$F$62</definedName>
    <definedName name="Z_FCD50A2E_96AA_4423_9F99_C2188202835C_.wvu.PrintArea" localSheetId="1" hidden="1">'Pasif'!$A$1:$J$67</definedName>
  </definedNames>
  <calcPr fullCalcOnLoad="1"/>
</workbook>
</file>

<file path=xl/sharedStrings.xml><?xml version="1.0" encoding="utf-8"?>
<sst xmlns="http://schemas.openxmlformats.org/spreadsheetml/2006/main" count="1224" uniqueCount="800">
  <si>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</si>
  <si>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</si>
  <si>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</si>
  <si>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</si>
  <si>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</si>
  <si>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</si>
  <si>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</si>
  <si>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</si>
  <si>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</si>
  <si>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</si>
  <si>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</si>
  <si>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</si>
  <si>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</si>
  <si>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</si>
  <si>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</si>
  <si>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</si>
  <si>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</si>
  <si>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</si>
  <si>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</si>
  <si>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</si>
  <si>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</si>
  <si>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</si>
  <si>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</si>
  <si>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</si>
  <si>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</si>
  <si>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</si>
  <si>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</si>
  <si>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</si>
  <si>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</si>
  <si>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</si>
  <si>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</si>
  <si>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</si>
  <si>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</si>
  <si>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</si>
  <si>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NET ÜCRET VE KOMİSYON GELİRLERİ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</si>
  <si>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</si>
  <si>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</si>
  <si>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</si>
  <si>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</si>
  <si>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</si>
  <si>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</si>
  <si>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</si>
  <si>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</si>
  <si>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</si>
  <si>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</si>
  <si>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</si>
  <si>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</si>
  <si>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</si>
  <si>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</si>
  <si>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</si>
  <si>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</si>
  <si>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</si>
  <si>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</si>
  <si>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</si>
  <si>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</si>
  <si>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</si>
  <si>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</si>
  <si>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</si>
  <si>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</si>
  <si>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</si>
  <si>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</si>
  <si>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</si>
  <si>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</si>
  <si>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</si>
  <si>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</si>
  <si>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</si>
  <si>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>4.2.3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</si>
  <si>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</si>
  <si>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</si>
  <si>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</si>
  <si>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</si>
  <si>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</si>
  <si>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</si>
  <si>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</si>
  <si>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</si>
  <si>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</si>
  <si>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</si>
  <si>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</si>
  <si>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2.3.1</t>
  </si>
  <si>
    <t>2.3.2</t>
  </si>
  <si>
    <t>2.3.3</t>
  </si>
  <si>
    <t>2.3.4</t>
  </si>
  <si>
    <t>2.4</t>
  </si>
  <si>
    <t>2.5</t>
  </si>
  <si>
    <t>4.1.1</t>
  </si>
  <si>
    <t>4.1.2</t>
  </si>
  <si>
    <t>4.1.3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</si>
  <si>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</si>
  <si>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</si>
  <si>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</si>
  <si>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</si>
  <si>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</si>
  <si>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Nakdi Kredilerden</t>
  </si>
  <si>
    <t>Gayri Nakdi Kredilerden</t>
  </si>
  <si>
    <t>Nakdi Kredilere Verilen</t>
  </si>
  <si>
    <t>Gayri Nakdi Kredilere Verilen</t>
  </si>
  <si>
    <t xml:space="preserve">FAİZ GELİRLERİ  </t>
  </si>
  <si>
    <t>(1)</t>
  </si>
  <si>
    <t>Dipnot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</si>
  <si>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</si>
  <si>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</si>
  <si>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</si>
  <si>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</si>
  <si>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</si>
  <si>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</si>
  <si>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</si>
  <si>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</si>
  <si>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</si>
  <si>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</si>
  <si>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</si>
  <si>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</si>
  <si>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</si>
  <si>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</si>
  <si>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</si>
  <si>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</si>
  <si>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</si>
  <si>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</si>
  <si>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</si>
  <si>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</si>
  <si>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</si>
  <si>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</si>
  <si>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</si>
  <si>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</si>
  <si>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Menkul Değerler Değer Artış Fonu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</si>
  <si>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</si>
  <si>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</si>
  <si>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</si>
  <si>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</si>
  <si>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</si>
  <si>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</si>
  <si>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Geçmiş Yıllar Kâr ve Zararları</t>
  </si>
  <si>
    <t>Dönem Net Kâr ve Zararı</t>
  </si>
  <si>
    <t>Grubun Kârı / Zararı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</si>
  <si>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</si>
  <si>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</si>
  <si>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</si>
  <si>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</si>
  <si>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</si>
  <si>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</si>
  <si>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ÖZKAYNAK LAR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</si>
  <si>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</si>
  <si>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</si>
  <si>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</si>
  <si>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</si>
  <si>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</si>
  <si>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</si>
  <si>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</si>
  <si>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</si>
  <si>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</si>
  <si>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</si>
  <si>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</si>
  <si>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 xml:space="preserve">XIII. 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</si>
  <si>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</si>
  <si>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</si>
  <si>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</si>
  <si>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</si>
  <si>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</si>
  <si>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NET FAİZ GELİRİ  (I - II)</t>
  </si>
  <si>
    <t>2.3.5</t>
  </si>
  <si>
    <t>3.1.3</t>
  </si>
  <si>
    <t>KREDİLER</t>
  </si>
  <si>
    <t>İhraç Edilen Menkul Kıymetlere Verilen Faizler</t>
  </si>
  <si>
    <t xml:space="preserve">FAALİYET GELİRLERİ TOPLAMI (III+IV+V+VI+VII) </t>
  </si>
  <si>
    <t>NET PARASAL POZİSYON KÂRI/ZARARI</t>
  </si>
  <si>
    <t>Cari Vergi Karşılığı</t>
  </si>
  <si>
    <t>Ertelenmiş Vergi Karşılığı</t>
  </si>
  <si>
    <t>BİN YENİ TÜRK LİRASI</t>
  </si>
  <si>
    <t xml:space="preserve">     CARİ DÖNEM</t>
  </si>
  <si>
    <t xml:space="preserve">     ÖNCEKİ DÖNEM</t>
  </si>
  <si>
    <t>TOPLAM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</si>
  <si>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</si>
  <si>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</si>
  <si>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</si>
  <si>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</si>
  <si>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</si>
  <si>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</si>
  <si>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</si>
  <si>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</si>
  <si>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</si>
  <si>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</si>
  <si>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</si>
  <si>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</si>
  <si>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</si>
  <si>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</si>
  <si>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</si>
  <si>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</si>
  <si>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</si>
  <si>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</si>
  <si>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</si>
  <si>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</si>
  <si>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</si>
  <si>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</si>
  <si>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</si>
  <si>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</si>
  <si>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</si>
  <si>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</si>
  <si>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</si>
  <si>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</si>
  <si>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</si>
  <si>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</si>
  <si>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</si>
  <si>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</si>
  <si>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</si>
  <si>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</si>
  <si>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</si>
  <si>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</si>
  <si>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</si>
  <si>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</si>
  <si>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</si>
  <si>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</si>
  <si>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</si>
  <si>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</si>
  <si>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Vadeli, Aktif Değer Alım Taahhütleri</t>
  </si>
  <si>
    <t>2.1.2.</t>
  </si>
  <si>
    <t>Vadeli, Mevduat Al.-Sat. Taahhütleri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</si>
  <si>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</si>
  <si>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</si>
  <si>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</si>
  <si>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</si>
  <si>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</si>
  <si>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</si>
  <si>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</si>
  <si>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</si>
  <si>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</si>
  <si>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Çekler İçin Ödeme Taahhütlerimiz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</si>
  <si>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</si>
  <si>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</si>
  <si>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</si>
  <si>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</si>
  <si>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</si>
  <si>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</si>
  <si>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</si>
  <si>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</si>
  <si>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</si>
  <si>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</si>
  <si>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</si>
  <si>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</si>
  <si>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</si>
  <si>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</si>
  <si>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</si>
  <si>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</si>
  <si>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</si>
  <si>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</si>
  <si>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</si>
  <si>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</si>
  <si>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</si>
  <si>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</si>
  <si>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</si>
  <si>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</si>
  <si>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</si>
  <si>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</si>
  <si>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</si>
  <si>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</si>
  <si>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</si>
  <si>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</si>
  <si>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</si>
  <si>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</si>
  <si>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</si>
  <si>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</si>
  <si>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</si>
  <si>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</si>
  <si>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</si>
  <si>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</si>
  <si>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</si>
  <si>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</si>
  <si>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</si>
  <si>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</si>
  <si>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</si>
  <si>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</si>
  <si>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</si>
  <si>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</si>
  <si>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</si>
  <si>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</si>
  <si>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</si>
  <si>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</si>
  <si>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</si>
  <si>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</si>
  <si>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</si>
  <si>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</si>
  <si>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</si>
  <si>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</si>
  <si>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</si>
  <si>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 xml:space="preserve">              BİN YENİ T Ü R K L İ R A S I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</si>
  <si>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</si>
  <si>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</si>
  <si>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</si>
  <si>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</si>
  <si>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</si>
  <si>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</si>
  <si>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</si>
  <si>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</si>
  <si>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</si>
  <si>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</si>
  <si>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>Yeni. Değerleme</t>
  </si>
  <si>
    <t xml:space="preserve">Menkul Değer. </t>
  </si>
  <si>
    <t>Sermaye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</si>
  <si>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</si>
  <si>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</si>
  <si>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</si>
  <si>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</si>
  <si>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</si>
  <si>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</si>
  <si>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</si>
  <si>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Fonu</t>
  </si>
  <si>
    <t>Değer Artışı</t>
  </si>
  <si>
    <t>Değer Artış Fonu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</si>
  <si>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</si>
  <si>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</si>
  <si>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</si>
  <si>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</si>
  <si>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</si>
  <si>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</si>
  <si>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</si>
  <si>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Sermaye Artırımı</t>
  </si>
  <si>
    <t>Nakden</t>
  </si>
  <si>
    <t>Menkul Değer Değer Artış Fonu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</si>
  <si>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</si>
  <si>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</si>
  <si>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</si>
  <si>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</si>
  <si>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Aktarılan Tutarlar</t>
  </si>
  <si>
    <t xml:space="preserve">Dağıtılan Temettü  </t>
  </si>
  <si>
    <t>Kur Farkları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</si>
  <si>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</si>
  <si>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</si>
  <si>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</si>
  <si>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</si>
  <si>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</si>
  <si>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</si>
  <si>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</si>
  <si>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</si>
  <si>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</si>
  <si>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</si>
  <si>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</si>
  <si>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</si>
  <si>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</si>
  <si>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</si>
  <si>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</si>
  <si>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</si>
  <si>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</si>
  <si>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</si>
  <si>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</si>
  <si>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</si>
  <si>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</si>
  <si>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</si>
  <si>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</si>
  <si>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</si>
  <si>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</si>
  <si>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</si>
  <si>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</si>
  <si>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</si>
  <si>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</si>
  <si>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</si>
  <si>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</si>
  <si>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</si>
  <si>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</si>
  <si>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</si>
  <si>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</si>
  <si>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</si>
  <si>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</si>
  <si>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</si>
  <si>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</si>
  <si>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</si>
  <si>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</si>
  <si>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</si>
  <si>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</si>
  <si>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</si>
  <si>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</si>
  <si>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</si>
  <si>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</si>
  <si>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 xml:space="preserve">Finansman Faaliyetlerinden Sağlanan Net Nakit 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</si>
  <si>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</si>
  <si>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</si>
  <si>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</si>
  <si>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</si>
  <si>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</si>
  <si>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</si>
  <si>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</si>
  <si>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</si>
  <si>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</si>
  <si>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</si>
  <si>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>Nakit ve Nakde Eşdeğer Varlıklardaki Net Artış</t>
  </si>
  <si>
    <r>
      <t>Dönem Başındaki Nakit ve Nakde Eşdeğer Varlıklar</t>
    </r>
    <r>
      <rPr>
        <vertAlign val="superscript"/>
        <sz val="14"/>
        <rFont val="Times New Roman"/>
        <family val="1"/>
      </rPr>
      <t xml:space="preserve"> </t>
    </r>
  </si>
  <si>
    <t xml:space="preserve">Dönem Sonundaki Nakit ve Nakde Eşdeğer Varlıklar 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</si>
  <si>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</si>
  <si>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</si>
  <si>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</si>
  <si>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</si>
  <si>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</si>
  <si>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</si>
  <si>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</si>
  <si>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</si>
  <si>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</si>
  <si>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</si>
  <si>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</si>
  <si>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</si>
  <si>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</si>
  <si>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</si>
  <si>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</si>
  <si>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</si>
  <si>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</si>
  <si>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</si>
  <si>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</si>
  <si>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</si>
  <si>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</si>
  <si>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</si>
  <si>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</si>
  <si>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</si>
  <si>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</si>
  <si>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</si>
  <si>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</si>
  <si>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</si>
  <si>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</si>
  <si>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</si>
  <si>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</si>
  <si>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</si>
  <si>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</si>
  <si>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</si>
  <si>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</si>
  <si>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</si>
  <si>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</si>
  <si>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</si>
  <si>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</si>
  <si>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</si>
  <si>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</si>
  <si>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</si>
  <si>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</si>
  <si>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</si>
  <si>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</si>
  <si>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</si>
  <si>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</si>
  <si>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</si>
  <si>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</si>
  <si>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</si>
  <si>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</si>
  <si>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</si>
  <si>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</si>
  <si>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</si>
  <si>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</si>
  <si>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</si>
  <si>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</si>
  <si>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</si>
  <si>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</si>
  <si>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</si>
  <si>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</si>
  <si>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VERGİ KARŞILIĞI (±)</t>
  </si>
  <si>
    <t>8.3</t>
  </si>
  <si>
    <t>Azınlık Hakları Kârı / Zararı (-)</t>
  </si>
  <si>
    <t>Durdurulan Faaliyetlerden</t>
  </si>
  <si>
    <t>SATIŞ AMAÇLI ELDE TUTULAN DURAN VARLIKLAR (Net)</t>
  </si>
  <si>
    <t>18.1</t>
  </si>
  <si>
    <t>18.2</t>
  </si>
  <si>
    <t>SATIŞ AMAÇLI DURAN VARLIKLARA İLİŞKİN BORÇLAR</t>
  </si>
  <si>
    <t>İştirak Özkaynağındaki Değişikliğin Banka Özkaynağına Etkisi</t>
  </si>
  <si>
    <t xml:space="preserve">Birincil Sermaye Benzeri Borçlar </t>
  </si>
  <si>
    <t xml:space="preserve">İkincil Sermaye Benzeri Borçlar </t>
  </si>
  <si>
    <t xml:space="preserve">İŞTİRAKLER (Net)  </t>
  </si>
  <si>
    <t xml:space="preserve">BİRLİKTE KONTROL EDİLEN ORTAKLIKLAR (Net)  </t>
  </si>
  <si>
    <t>10.1</t>
  </si>
  <si>
    <t>Özkaynak Yöntemine Göre Konsolide Edilenler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</si>
  <si>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</si>
  <si>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</si>
  <si>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</si>
  <si>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</si>
  <si>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</si>
  <si>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</si>
  <si>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</si>
  <si>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</si>
  <si>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</si>
  <si>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</si>
  <si>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</si>
  <si>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</si>
  <si>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</si>
  <si>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</si>
  <si>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</si>
  <si>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</si>
  <si>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</si>
  <si>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</si>
  <si>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</si>
  <si>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</si>
  <si>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</si>
  <si>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</si>
  <si>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</si>
  <si>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</si>
  <si>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</si>
  <si>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</si>
  <si>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</si>
  <si>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</si>
  <si>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</si>
  <si>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Maddi Duran Varlıklar Yeniden Değerleme Değer Artışları</t>
  </si>
  <si>
    <t>İştirakler, Bağlı Ort. ve Birlikte Kontrol Edilen Ort. Bedelsiz Hisse Senetleri</t>
  </si>
  <si>
    <t>Riskten Korunma Fonları (Etkin kısım)</t>
  </si>
  <si>
    <t>Satış Amaçlı Duran Varlıklar Değer Artışları</t>
  </si>
  <si>
    <t>Maddi Olmayan Duran Varlıklar Yeniden Değerleme Değer Artışları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</si>
  <si>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</si>
  <si>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</si>
  <si>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</si>
  <si>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</si>
  <si>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</si>
  <si>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</si>
  <si>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</si>
  <si>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</si>
  <si>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</si>
  <si>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</si>
  <si>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Elden Çıkarılan Bağlı Ortaklık ve İştirakler ve Birlikte Kontrol Edilen Ortaklıklar</t>
  </si>
  <si>
    <t>İktisap Edilen Bağlı Ortaklık ve İştirakler ve Birlikte Kontrol Edilen Ortaklıklar</t>
  </si>
  <si>
    <t>Finansal Kiralama Gelirleri</t>
  </si>
  <si>
    <t>1.2.10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</si>
  <si>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</si>
  <si>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</si>
  <si>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</si>
  <si>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</si>
  <si>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Birleşmeden Kaynaklanan Artış/Azalış</t>
  </si>
  <si>
    <t>Varlıkların Yeniden Sınıflandırılmasından Kaynaklanan Değişiklikler</t>
  </si>
  <si>
    <t>Varlıkların Elden Çıkarılmasından Kaynaklanan Değişiklikler</t>
  </si>
  <si>
    <t>Dönem İçindeki Değişimler</t>
  </si>
  <si>
    <t>9.3</t>
  </si>
  <si>
    <t>9.4</t>
  </si>
  <si>
    <t>9.5</t>
  </si>
  <si>
    <t>9.6</t>
  </si>
  <si>
    <t>9.7</t>
  </si>
  <si>
    <t>9.8</t>
  </si>
  <si>
    <t>Dönem Sonu Bakiyesi  (I+II+III+...+XII+XIII+XIV)</t>
  </si>
  <si>
    <t xml:space="preserve">BİRLEŞME İŞLEMİ SONRASINDA GELİR OLARAK </t>
  </si>
  <si>
    <t>KAYDEDİLEN FAZLALIK TUTARI</t>
  </si>
  <si>
    <t>ÖZKAYNAK YÖNTEMİ UYGULANAN ORTAKLIKLARDAN KÂR/ZARAR</t>
  </si>
  <si>
    <t>NET DÖNEM KÂRI/ZARARI (XVIII+XIX)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</si>
  <si>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</si>
  <si>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</si>
  <si>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</si>
  <si>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</si>
  <si>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</si>
  <si>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</si>
  <si>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</si>
  <si>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</si>
  <si>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</si>
  <si>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</si>
  <si>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</si>
  <si>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</si>
  <si>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</si>
  <si>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</si>
  <si>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</si>
  <si>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</si>
  <si>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</si>
  <si>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</si>
  <si>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</si>
  <si>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</si>
  <si>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KİRALAMA İŞLEMLERİNDEN BORÇLAR (Net)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</si>
  <si>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</si>
  <si>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</si>
  <si>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</si>
  <si>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</si>
  <si>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</si>
  <si>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</si>
  <si>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</si>
  <si>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</si>
  <si>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</si>
  <si>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</si>
  <si>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</si>
  <si>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</si>
  <si>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</si>
  <si>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</si>
  <si>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</si>
  <si>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</si>
  <si>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</si>
  <si>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</si>
  <si>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</si>
  <si>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</si>
  <si>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</si>
  <si>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</si>
  <si>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</si>
  <si>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</si>
  <si>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</si>
  <si>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</si>
  <si>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</si>
  <si>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</si>
  <si>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</si>
  <si>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</si>
  <si>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</si>
  <si>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</si>
  <si>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</si>
  <si>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</si>
  <si>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</si>
  <si>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</si>
  <si>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</si>
  <si>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</si>
  <si>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</si>
  <si>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</si>
  <si>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</si>
  <si>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</si>
  <si>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</si>
  <si>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</si>
  <si>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</si>
  <si>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</si>
  <si>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</si>
  <si>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</si>
  <si>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</si>
  <si>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</si>
  <si>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</si>
  <si>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</si>
  <si>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</si>
  <si>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</si>
  <si>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</si>
  <si>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</si>
  <si>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KİRALAMA İŞLEMLERİNDEN ALACAKLAR (Net)</t>
  </si>
  <si>
    <t>Alım Satım Amaçlı Finansal Varlıklar</t>
  </si>
  <si>
    <t>Gerçeğe Uygun Değer Farkı Kar/Zarara Yansıtılan O. Sınıflandırılan FV</t>
  </si>
  <si>
    <t xml:space="preserve">SATILMAYA HAZIR FİNANSAL VARLIKLAR (Net)  </t>
  </si>
  <si>
    <t xml:space="preserve">BANKALAR VE DİĞER MALİ KURULUŞLAR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</si>
  <si>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</si>
  <si>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</si>
  <si>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</si>
  <si>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</si>
  <si>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</si>
  <si>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</si>
  <si>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>Bankalararası Para Piyasalarından Borçlar</t>
  </si>
  <si>
    <t>İMKB Takasbank Piyasasından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</si>
  <si>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</si>
  <si>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</si>
  <si>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</si>
  <si>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</si>
  <si>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</si>
  <si>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</si>
  <si>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</si>
  <si>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</si>
  <si>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</si>
  <si>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</si>
  <si>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</si>
  <si>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r>
      <t xml:space="preserve">GERÇEĞE UYGUN D FARKI K/Z'A YANSITILAN </t>
    </r>
    <r>
      <rPr>
        <b/>
        <sz val="12"/>
        <rFont val="Times New Roman"/>
        <family val="1"/>
      </rPr>
      <t xml:space="preserve">FV </t>
    </r>
    <r>
      <rPr>
        <b/>
        <sz val="12"/>
        <rFont val="Times New Roman"/>
        <family val="1"/>
      </rPr>
      <t>(Net)</t>
    </r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</si>
  <si>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</si>
  <si>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</si>
  <si>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</si>
  <si>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</si>
  <si>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</si>
  <si>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>Gerçeğe Uygun Değer Farkı Kâr veya Zarara Yansıtılan FV</t>
  </si>
  <si>
    <t xml:space="preserve">Alım Satım Amaçlı  Finansal Varlıklardan </t>
  </si>
  <si>
    <t>Alım Satım Amaçlı Finansal Varlıklarda Net (Artış) Azalış</t>
  </si>
  <si>
    <t>Gerçeğe Uygun Değer Farkı Kâr veya Zarara Yansıtılan Finansal Varlıklarda Net (Artış) Azalış</t>
  </si>
  <si>
    <t>Elde Edilen Satılmaya Hazır Finansal Varlıklar</t>
  </si>
  <si>
    <t>Elden Çıkarılan Satılmaya Hazır Finansal Varlıklar</t>
  </si>
  <si>
    <t>Satılmaya Hazır Menkul Kıymetlerden</t>
  </si>
  <si>
    <t>Riskten Korunma İşlemlerinden</t>
  </si>
  <si>
    <t>Nakit Akış Riskinden Korunma</t>
  </si>
  <si>
    <t xml:space="preserve">Yurtdışındaki Net Yatırım Riskinden Korunma </t>
  </si>
  <si>
    <t>11.4</t>
  </si>
  <si>
    <t>11.5</t>
  </si>
  <si>
    <t>11.6</t>
  </si>
  <si>
    <t>11.7</t>
  </si>
  <si>
    <t>11.8</t>
  </si>
  <si>
    <t>Varlıkların Elden Çıkarılmasından Kaynaklanan Değişiklik</t>
  </si>
  <si>
    <t>Varlıkların Yeniden Sınıflandırılmasından Kaynaklanan Değişiklik</t>
  </si>
  <si>
    <t>Birincil Sermaye Benzeri Borçlar</t>
  </si>
  <si>
    <t>İkincil Sermaye Benzeri Borçlar</t>
  </si>
  <si>
    <t>İştirak Özkaynağındaki Değişikliklerin Banka Özkaynağına Etkisi</t>
  </si>
  <si>
    <t>Dönem Sonu Bakiyesi  (III+IV+…...+XIV+XV+XVI)</t>
  </si>
  <si>
    <t xml:space="preserve">   İMKB TAKAS VE SAKLAMA BANKASI  A.Ş.  BİLANÇOSU</t>
  </si>
  <si>
    <t>(31/12/2006)</t>
  </si>
  <si>
    <t>VERGİ ÖNCESİ KÂR/ZARAR (XI+XII+XIII+XIV)</t>
  </si>
  <si>
    <t>NET FAALİYET KÂRI/ZARARI (VIII+IX+X)</t>
  </si>
  <si>
    <t>VERGİ SONRASI FAALİYET KÂR/ZARARI (XV+XVI)</t>
  </si>
  <si>
    <t>(01/01/2005-31/12/2005)</t>
  </si>
  <si>
    <t>(01/01/2006-31/12/2006)</t>
  </si>
  <si>
    <t xml:space="preserve">   İMKB TAKAS VE SAKLAMA BANKASI A.Ş.  KÂR DAĞITIM TABLOSU</t>
  </si>
  <si>
    <t>(*) "Ödenmiş Sermaye Enflasyon Düzeltme Farkı" kolonunda gösterilen tutarlar mali tablolarda "Diğer Sermaye Yedekleri" altında gösterilmektedir.</t>
  </si>
  <si>
    <t>Enf.Düzeltme Farkı (*)</t>
  </si>
  <si>
    <t>Bağımsız Denetimden Geçmiş</t>
  </si>
  <si>
    <t>LİRASI</t>
  </si>
  <si>
    <t xml:space="preserve">   İMKB TAKAS VE SAKLAMA BANKASI  A.Ş.  
BİLANÇOSU</t>
  </si>
  <si>
    <t xml:space="preserve">   İMKB TAKAS VE SAKLAMA BANKASI A.Ş. 
NAZIM HESAPLAR </t>
  </si>
  <si>
    <t xml:space="preserve">   İMKB TAKAS VE SAKLAMA BANKASI A.Ş. 
GELİR TABLOSU</t>
  </si>
  <si>
    <t xml:space="preserve">               İMKB TAKAS VE SAKLAMA BANKASI A.Ş. 
                     ÖZKAYNAK DEĞİŞİM TABLOSU</t>
  </si>
  <si>
    <t xml:space="preserve">   İMKB TAKAS VE SAKLAMA BANKASI A.Ş. 
NAKİT AKIŞ TABLOSU</t>
  </si>
  <si>
    <t>(30/06/2007)</t>
  </si>
  <si>
    <t>(01/01/2007-30/06/2007)</t>
  </si>
  <si>
    <t>(01/01/2006-30/06/2006)</t>
  </si>
  <si>
    <t>01/01/2006 - 30/06/2006</t>
  </si>
  <si>
    <t>01/01/2007 - 30/06/2007</t>
  </si>
  <si>
    <t>Bağımsız Sınırlı Denetimden Geçmiş</t>
  </si>
  <si>
    <t>Bağımsız Sınırlı 
Denetimden Geçmiş</t>
  </si>
  <si>
    <t xml:space="preserve">                              Osman BİRSEN </t>
  </si>
  <si>
    <t>E.Nevzat ÖZTANGUT</t>
  </si>
  <si>
    <t>E.Kerem KORUR</t>
  </si>
  <si>
    <t xml:space="preserve">                              Yönetim Kurulu Başkanı</t>
  </si>
  <si>
    <t>Denetim Komitesi Başkanı</t>
  </si>
  <si>
    <t>Denetim Komitesi Üyesi</t>
  </si>
  <si>
    <t xml:space="preserve">                              Emin ÇATANA</t>
  </si>
  <si>
    <t>Sezai BEKGÖZ</t>
  </si>
  <si>
    <t>Cengiz ÖZÜBEK</t>
  </si>
  <si>
    <t xml:space="preserve">                              Genel Müdür                                        </t>
  </si>
  <si>
    <t>Genel Müdür Yardımcısı</t>
  </si>
  <si>
    <t>Muhasebe Müdürü</t>
  </si>
  <si>
    <t xml:space="preserve">                           Osman BİRSEN </t>
  </si>
  <si>
    <t xml:space="preserve">                           Yönetim Kurulu Başkanı</t>
  </si>
  <si>
    <t xml:space="preserve">                           Emin ÇATANA</t>
  </si>
  <si>
    <t xml:space="preserve">                           Genel Müdür                                        </t>
  </si>
  <si>
    <t xml:space="preserve">              E.Kerem KORUR</t>
  </si>
  <si>
    <t xml:space="preserve">              Denetim Komitesi Üyesi</t>
  </si>
  <si>
    <t xml:space="preserve">               Cengiz ÖZÜBEK</t>
  </si>
  <si>
    <t xml:space="preserve">               Muhasebe Müdürü</t>
  </si>
  <si>
    <t xml:space="preserve">Osman BİRSEN                                                                      E.Nevzat ÖZTANGUT </t>
  </si>
  <si>
    <t>Emin ÇATANA</t>
  </si>
  <si>
    <t>Yönetim Kurulu Başkanı                                                         Denetim Komitesi Başkanı</t>
  </si>
  <si>
    <t>Genel Müdür</t>
  </si>
  <si>
    <t xml:space="preserve">Genel Müdür Yardımcısı                                        </t>
  </si>
  <si>
    <t xml:space="preserve">Osman BİRSEN                                                               E.Nevzat ÖZTANGUT </t>
  </si>
  <si>
    <t>Yönetim Kurulu Başkanı                                                 Denetim Komitesi Başkanı</t>
  </si>
  <si>
    <t>Emin ÇATANA                                                              Sezai BEKGÖZ</t>
  </si>
  <si>
    <t xml:space="preserve">Genel Müdür                                                                  Genel Müdür Yardımcısı                                        </t>
  </si>
  <si>
    <t xml:space="preserve"> İMKB TAKAS VE SAKLAMA BANKASI A.Ş. </t>
  </si>
  <si>
    <t>GELİR TABLOSU</t>
  </si>
  <si>
    <t xml:space="preserve">       BİN YENİ TÜRK LİRASI</t>
  </si>
  <si>
    <t>(01/04/2006-30/06/2006)</t>
  </si>
  <si>
    <t>(01/01/2005-30/06/2005)</t>
  </si>
  <si>
    <t>(01/04/2005-30/06/2005)</t>
  </si>
  <si>
    <t>TP Kredilerden Alınan Faizler</t>
  </si>
  <si>
    <t>1.1.1.1</t>
  </si>
  <si>
    <t>Kısa Vadeli Kredilerden</t>
  </si>
  <si>
    <t>1.1.1.2</t>
  </si>
  <si>
    <t>Orta ve Uzun Vadeli Kredilerden</t>
  </si>
  <si>
    <t>YP Kredilerden Alınan Faizler</t>
  </si>
  <si>
    <t>1.1.2.1</t>
  </si>
  <si>
    <t>1.1.2.2</t>
  </si>
  <si>
    <t>Takipteki Alacaklardan Alınan Faizler</t>
  </si>
  <si>
    <t>Kaynak Kul. Destekleme Fonundan  Alınan Primler</t>
  </si>
  <si>
    <t>1.3.1</t>
  </si>
  <si>
    <t>T.C. Merkez Bankasından</t>
  </si>
  <si>
    <t>1.3.2</t>
  </si>
  <si>
    <t>Yurtiçi Bankalardan</t>
  </si>
  <si>
    <t>1.3.3</t>
  </si>
  <si>
    <t>Yurtdışı Bankalardan</t>
  </si>
  <si>
    <t>1.3.4</t>
  </si>
  <si>
    <t>Yurtdışı Merkez ve Şubelerden</t>
  </si>
  <si>
    <t xml:space="preserve">Alım Satım Amaçlı Menkul Değerlerden </t>
  </si>
  <si>
    <t xml:space="preserve">Satılmaya Hazır Menkul Değerlerden </t>
  </si>
  <si>
    <t xml:space="preserve">Vadeye Kadar Elde Tutulacak Menkul Değerlerden </t>
  </si>
  <si>
    <t>Bankalararası Mevduata</t>
  </si>
  <si>
    <t>Tasarruf Mevduatına</t>
  </si>
  <si>
    <t>Resmi Kuruluşlar Mevduatına</t>
  </si>
  <si>
    <t>2.1.4</t>
  </si>
  <si>
    <t>Ticari Kuruluşlar Mevduatına</t>
  </si>
  <si>
    <t>2.1.5</t>
  </si>
  <si>
    <t>Diğer Kuruluşlar Mevduatına</t>
  </si>
  <si>
    <t>2.1.6</t>
  </si>
  <si>
    <t>Döviz Tevdiat Hesaplarına</t>
  </si>
  <si>
    <t>2.1.7</t>
  </si>
  <si>
    <t>Kıymetli Maden Depo Hesaplarına</t>
  </si>
  <si>
    <t>Para Piyasası İşlemlerine Verilen Faizler</t>
  </si>
  <si>
    <t>T.C. Merkez Bankasına</t>
  </si>
  <si>
    <t>Yurtiçi Bankalara</t>
  </si>
  <si>
    <t>Yurtdışı Bankalara</t>
  </si>
  <si>
    <t>Yurtdışı Merkez ve Şubeler</t>
  </si>
  <si>
    <t>Diğer Kuruluşlara</t>
  </si>
  <si>
    <t>Alım Satım Amaçlı Menkul Değerlerden</t>
  </si>
  <si>
    <t>Satılmaya Hazır Menkul Değerlerden</t>
  </si>
  <si>
    <t>NET TİCARİ KÂR / ZARAR</t>
  </si>
  <si>
    <t>Sermaye Piyasası İşlemleri Kârı/Zararı (Net)</t>
  </si>
  <si>
    <t>6.1.1</t>
  </si>
  <si>
    <t>Sermaye Piyasası İşlemleri Kârı</t>
  </si>
  <si>
    <t>6.1.1.1</t>
  </si>
  <si>
    <t>Türev Finansal Araçlardan Kârlar</t>
  </si>
  <si>
    <t>6.1.1.2</t>
  </si>
  <si>
    <t>Diğer Sermaye Piyasası İşlemleri Kârı</t>
  </si>
  <si>
    <t>6.1.2</t>
  </si>
  <si>
    <t>Sermaye Piyasası İşlemleri Zararı (-)</t>
  </si>
  <si>
    <t>6.1.2.1</t>
  </si>
  <si>
    <t xml:space="preserve">Türev Finansal Araçlardan Zararlar </t>
  </si>
  <si>
    <t>6.2.1.2</t>
  </si>
  <si>
    <t xml:space="preserve">Diğer Sermaye Piyasası İşlemleri Zararı </t>
  </si>
  <si>
    <t>Kambiyo İşlemleri Kârı/Zararı (Net)</t>
  </si>
  <si>
    <t>6.2.1</t>
  </si>
  <si>
    <t>Kambiyo Kârı</t>
  </si>
  <si>
    <t>6.2.2</t>
  </si>
  <si>
    <t>Kambiyo Zararı (-)</t>
  </si>
  <si>
    <t>KREDİ VE DİĞER ALACAKLAR KARŞILIĞI (-)</t>
  </si>
  <si>
    <t>DİĞER FALİYET GİDERLERİ (-)</t>
  </si>
  <si>
    <t>FAALİYET KÂRI (VIII-IX-X)</t>
  </si>
  <si>
    <t>BAĞLI ORTAKLIKLAR VE İŞTİRAKLERDEN KÂR/ZARAR</t>
  </si>
  <si>
    <t>NET PARASAL POZİSYON KARI/ZARARI</t>
  </si>
  <si>
    <t>VERGİ ÖNCESİ KÂR (XI+XII+XIII)</t>
  </si>
  <si>
    <t>VERGİ SONRASI OLAĞAN FAALİYET KÂR/ZARARI (XIV±XV)</t>
  </si>
  <si>
    <t>VERGİ SONRASI OLAĞANÜSTÜ KÂR/ZARAR</t>
  </si>
  <si>
    <t>Vergi Öncesi Olağanüstü Net Kâr/Zarar</t>
  </si>
  <si>
    <t>17.1.1</t>
  </si>
  <si>
    <t>Olağanüstü Gelirler</t>
  </si>
  <si>
    <t>17.1.2</t>
  </si>
  <si>
    <t>Olağanüstü Giderler (-)</t>
  </si>
  <si>
    <t>Olağanüstü Kâra İlişkin Vergi Karşılığı (-)</t>
  </si>
  <si>
    <t>NET DÖNEM KÂRI/ZARARI (XVI+XVII+XVIII)</t>
  </si>
  <si>
    <t xml:space="preserve"> </t>
  </si>
  <si>
    <t>(01/04/2007-30/06/2007)</t>
  </si>
  <si>
    <t>31.03.2007</t>
  </si>
  <si>
    <t>31.03.2006</t>
  </si>
  <si>
    <t>Diğer (**)</t>
  </si>
  <si>
    <t>(**) Olağanüstü yedekler kolonunda belirtilen 445 Bin YTL genel kurulu kararıyla, dağıtılacak temettü ikramiyesinin vergilenmesinden artan vergi karşılığının karşılık hesabından çıkarılarak İhtiyari Yedek Akçeler hesabına eklenen kısmından oluşmaktadır.</t>
  </si>
  <si>
    <t xml:space="preserve">Osman BİRSEN                                                    </t>
  </si>
  <si>
    <t xml:space="preserve">E.Nevzat ÖZTANGUT </t>
  </si>
  <si>
    <t xml:space="preserve">Yönetim Kurulu Başkanı                                       </t>
  </si>
  <si>
    <t xml:space="preserve">Emin ÇATANA                                                  </t>
  </si>
  <si>
    <t xml:space="preserve">Genel Müdür                                                                                             </t>
  </si>
  <si>
    <t xml:space="preserve">Genel Müdür Yardımcısı 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</si>
</sst>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[Red]\-#,##0.0"/>
    <numFmt numFmtId="189" formatCode="#,##0;\(#,##0\)"/>
    <numFmt numFmtId="190" formatCode="#,##0.00\ _T_L;\(#,##0\)"/>
    <numFmt numFmtId="191" formatCode="#,##0.000;[Red]\-#,##0.000"/>
    <numFmt numFmtId="192" formatCode="#,##0.0000;[Red]\-#,##0.0000"/>
    <numFmt numFmtId="193" formatCode="#,##0.00000;[Red]\-#,##0.00000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b/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0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0"/>
      <name val="Arial"/>
      <family val="0"/>
    </font>
    <font>
      <sz val="13"/>
      <name val="Times New Roman"/>
      <family val="1"/>
    </font>
    <font>
      <sz val="14"/>
      <name val="MS Sans Serif"/>
      <family val="0"/>
    </font>
    <font>
      <b/>
      <sz val="14"/>
      <name val="MS Sans Serif"/>
      <family val="0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1"/>
      <name val="Times New Roman Tur"/>
      <family val="1"/>
    </font>
    <font>
      <sz val="11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tted"/>
      <right style="dotted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ashed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719">
    <xf numFmtId="0" fontId="0" fillId="0" borderId="0" xfId="0" applyAlignment="1">
      <alignment/>
    </xf>
    <xf numFmtId="0" fontId="13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1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4" xfId="0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11" fillId="0" borderId="9" xfId="0" applyFont="1" applyFill="1" applyBorder="1" applyAlignment="1" quotePrefix="1">
      <alignment horizontal="center"/>
    </xf>
    <xf numFmtId="0" fontId="15" fillId="0" borderId="0" xfId="0" applyFont="1" applyFill="1" applyAlignment="1">
      <alignment/>
    </xf>
    <xf numFmtId="0" fontId="10" fillId="0" borderId="0" xfId="0" applyFont="1" applyFill="1" applyBorder="1" applyAlignment="1" quotePrefix="1">
      <alignment horizontal="left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0" borderId="4" xfId="0" applyFont="1" applyFill="1" applyBorder="1" applyAlignment="1" quotePrefix="1">
      <alignment horizontal="center" vertical="justify"/>
    </xf>
    <xf numFmtId="0" fontId="11" fillId="0" borderId="7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center" vertical="justify"/>
    </xf>
    <xf numFmtId="0" fontId="11" fillId="0" borderId="9" xfId="0" applyFont="1" applyFill="1" applyBorder="1" applyAlignment="1">
      <alignment horizontal="center" vertical="justify"/>
    </xf>
    <xf numFmtId="0" fontId="11" fillId="0" borderId="4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9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vertical="justify"/>
    </xf>
    <xf numFmtId="0" fontId="11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justify"/>
    </xf>
    <xf numFmtId="0" fontId="10" fillId="0" borderId="7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 quotePrefix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justify"/>
    </xf>
    <xf numFmtId="0" fontId="4" fillId="0" borderId="25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27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justify"/>
    </xf>
    <xf numFmtId="0" fontId="5" fillId="0" borderId="29" xfId="0" applyFont="1" applyFill="1" applyBorder="1" applyAlignment="1">
      <alignment horizontal="center" vertical="justify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4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32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15" fillId="0" borderId="7" xfId="0" applyFont="1" applyBorder="1" applyAlignment="1">
      <alignment horizontal="justify" vertical="justify"/>
    </xf>
    <xf numFmtId="0" fontId="9" fillId="0" borderId="14" xfId="0" applyFont="1" applyBorder="1" applyAlignment="1">
      <alignment/>
    </xf>
    <xf numFmtId="0" fontId="15" fillId="0" borderId="0" xfId="0" applyFont="1" applyBorder="1" applyAlignment="1">
      <alignment horizontal="justify" vertical="justify"/>
    </xf>
    <xf numFmtId="0" fontId="11" fillId="0" borderId="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0" borderId="12" xfId="0" applyFont="1" applyBorder="1" applyAlignment="1">
      <alignment horizontal="justify" vertical="justify"/>
    </xf>
    <xf numFmtId="0" fontId="9" fillId="0" borderId="12" xfId="0" applyFont="1" applyBorder="1" applyAlignment="1">
      <alignment/>
    </xf>
    <xf numFmtId="0" fontId="11" fillId="0" borderId="5" xfId="0" applyFont="1" applyBorder="1" applyAlignment="1">
      <alignment horizontal="justify" vertical="justify" wrapText="1"/>
    </xf>
    <xf numFmtId="0" fontId="11" fillId="0" borderId="32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4" fillId="0" borderId="0" xfId="0" applyFont="1" applyBorder="1" applyAlignment="1">
      <alignment horizontal="justify" vertical="justify"/>
    </xf>
    <xf numFmtId="0" fontId="11" fillId="0" borderId="1" xfId="0" applyFont="1" applyBorder="1" applyAlignment="1">
      <alignment/>
    </xf>
    <xf numFmtId="0" fontId="10" fillId="0" borderId="0" xfId="0" applyFont="1" applyBorder="1" applyAlignment="1">
      <alignment horizontal="justify" vertical="justify"/>
    </xf>
    <xf numFmtId="0" fontId="11" fillId="0" borderId="32" xfId="0" applyFont="1" applyBorder="1" applyAlignment="1">
      <alignment/>
    </xf>
    <xf numFmtId="0" fontId="11" fillId="0" borderId="0" xfId="0" applyFont="1" applyBorder="1" applyAlignment="1" quotePrefix="1">
      <alignment horizontal="justify" vertical="justify"/>
    </xf>
    <xf numFmtId="0" fontId="25" fillId="0" borderId="0" xfId="0" applyFont="1" applyBorder="1" applyAlignment="1" quotePrefix="1">
      <alignment horizontal="justify" vertical="justify"/>
    </xf>
    <xf numFmtId="0" fontId="10" fillId="0" borderId="0" xfId="0" applyFont="1" applyBorder="1" applyAlignment="1" quotePrefix="1">
      <alignment horizontal="justify" vertical="justify"/>
    </xf>
    <xf numFmtId="0" fontId="11" fillId="0" borderId="5" xfId="0" applyFont="1" applyBorder="1" applyAlignment="1">
      <alignment horizontal="justify" vertical="justify"/>
    </xf>
    <xf numFmtId="0" fontId="10" fillId="0" borderId="5" xfId="0" applyFont="1" applyBorder="1" applyAlignment="1">
      <alignment horizontal="justify" vertical="justify"/>
    </xf>
    <xf numFmtId="0" fontId="11" fillId="0" borderId="4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5" xfId="0" applyFont="1" applyBorder="1" applyAlignment="1" quotePrefix="1">
      <alignment horizontal="justify" vertical="justify"/>
    </xf>
    <xf numFmtId="0" fontId="11" fillId="0" borderId="3" xfId="0" applyFont="1" applyBorder="1" applyAlignment="1">
      <alignment/>
    </xf>
    <xf numFmtId="0" fontId="11" fillId="0" borderId="10" xfId="0" applyFont="1" applyBorder="1" applyAlignment="1" quotePrefix="1">
      <alignment horizontal="justify" vertical="justify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 vertical="justify"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justify"/>
    </xf>
    <xf numFmtId="0" fontId="12" fillId="0" borderId="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justify" vertical="justify"/>
    </xf>
    <xf numFmtId="0" fontId="9" fillId="0" borderId="7" xfId="0" applyFont="1" applyBorder="1" applyAlignment="1">
      <alignment/>
    </xf>
    <xf numFmtId="0" fontId="9" fillId="0" borderId="26" xfId="0" applyFont="1" applyBorder="1" applyAlignment="1">
      <alignment horizontal="justify" vertical="justify"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6" fontId="11" fillId="0" borderId="0" xfId="0" applyNumberFormat="1" applyFont="1" applyFill="1" applyBorder="1" applyAlignment="1" quotePrefix="1">
      <alignment horizontal="left"/>
    </xf>
    <xf numFmtId="0" fontId="26" fillId="0" borderId="9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12" fillId="0" borderId="2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1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2" fillId="0" borderId="0" xfId="0" applyFont="1" applyFill="1" applyBorder="1" applyAlignment="1" quotePrefix="1">
      <alignment/>
    </xf>
    <xf numFmtId="0" fontId="12" fillId="0" borderId="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1" fillId="0" borderId="5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14" fontId="11" fillId="0" borderId="0" xfId="0" applyNumberFormat="1" applyFont="1" applyFill="1" applyBorder="1" applyAlignment="1" quotePrefix="1">
      <alignment/>
    </xf>
    <xf numFmtId="0" fontId="20" fillId="0" borderId="5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1" fillId="0" borderId="11" xfId="0" applyFont="1" applyFill="1" applyBorder="1" applyAlignment="1" quotePrefix="1">
      <alignment horizontal="center"/>
    </xf>
    <xf numFmtId="0" fontId="21" fillId="0" borderId="0" xfId="0" applyFont="1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top"/>
    </xf>
    <xf numFmtId="0" fontId="11" fillId="0" borderId="4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181" fontId="11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 horizontal="right"/>
    </xf>
    <xf numFmtId="0" fontId="20" fillId="0" borderId="38" xfId="0" applyFont="1" applyFill="1" applyBorder="1" applyAlignment="1">
      <alignment/>
    </xf>
    <xf numFmtId="0" fontId="5" fillId="0" borderId="4" xfId="0" applyFont="1" applyFill="1" applyBorder="1" applyAlignment="1" quotePrefix="1">
      <alignment horizontal="center" vertical="justify"/>
    </xf>
    <xf numFmtId="189" fontId="1" fillId="0" borderId="0" xfId="0" applyNumberFormat="1" applyFont="1" applyFill="1" applyAlignment="1">
      <alignment/>
    </xf>
    <xf numFmtId="0" fontId="5" fillId="0" borderId="4" xfId="0" applyFont="1" applyFill="1" applyBorder="1" applyAlignment="1" quotePrefix="1">
      <alignment horizontal="center"/>
    </xf>
    <xf numFmtId="189" fontId="1" fillId="0" borderId="0" xfId="0" applyNumberFormat="1" applyFont="1" applyFill="1" applyAlignment="1">
      <alignment horizontal="right"/>
    </xf>
    <xf numFmtId="0" fontId="1" fillId="0" borderId="5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9" fontId="12" fillId="0" borderId="5" xfId="0" applyNumberFormat="1" applyFont="1" applyFill="1" applyBorder="1" applyAlignment="1">
      <alignment horizontal="right"/>
    </xf>
    <xf numFmtId="189" fontId="12" fillId="0" borderId="29" xfId="0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/>
    </xf>
    <xf numFmtId="189" fontId="12" fillId="0" borderId="4" xfId="0" applyNumberFormat="1" applyFont="1" applyFill="1" applyBorder="1" applyAlignment="1">
      <alignment horizontal="right"/>
    </xf>
    <xf numFmtId="0" fontId="12" fillId="0" borderId="32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189" fontId="12" fillId="0" borderId="32" xfId="0" applyNumberFormat="1" applyFont="1" applyFill="1" applyBorder="1" applyAlignment="1">
      <alignment horizontal="right"/>
    </xf>
    <xf numFmtId="189" fontId="12" fillId="0" borderId="11" xfId="0" applyNumberFormat="1" applyFont="1" applyFill="1" applyBorder="1" applyAlignment="1">
      <alignment horizontal="right"/>
    </xf>
    <xf numFmtId="189" fontId="12" fillId="0" borderId="39" xfId="0" applyNumberFormat="1" applyFont="1" applyFill="1" applyBorder="1" applyAlignment="1">
      <alignment horizontal="right"/>
    </xf>
    <xf numFmtId="181" fontId="15" fillId="0" borderId="0" xfId="0" applyNumberFormat="1" applyFont="1" applyFill="1" applyAlignment="1">
      <alignment/>
    </xf>
    <xf numFmtId="0" fontId="11" fillId="0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justify"/>
    </xf>
    <xf numFmtId="0" fontId="5" fillId="0" borderId="37" xfId="0" applyFont="1" applyFill="1" applyBorder="1" applyAlignment="1">
      <alignment/>
    </xf>
    <xf numFmtId="189" fontId="12" fillId="2" borderId="5" xfId="0" applyNumberFormat="1" applyFont="1" applyFill="1" applyBorder="1" applyAlignment="1">
      <alignment horizontal="right"/>
    </xf>
    <xf numFmtId="189" fontId="12" fillId="2" borderId="4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right"/>
    </xf>
    <xf numFmtId="3" fontId="10" fillId="0" borderId="41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0" fillId="0" borderId="21" xfId="0" applyNumberFormat="1" applyFont="1" applyFill="1" applyBorder="1" applyAlignment="1" applyProtection="1">
      <alignment/>
      <protection locked="0"/>
    </xf>
    <xf numFmtId="3" fontId="10" fillId="0" borderId="4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 quotePrefix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11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189" fontId="0" fillId="0" borderId="0" xfId="0" applyNumberFormat="1" applyFont="1" applyFill="1" applyAlignment="1">
      <alignment/>
    </xf>
    <xf numFmtId="3" fontId="6" fillId="0" borderId="5" xfId="0" applyNumberFormat="1" applyFont="1" applyFill="1" applyBorder="1" applyAlignment="1" applyProtection="1">
      <alignment horizontal="right"/>
      <protection locked="0"/>
    </xf>
    <xf numFmtId="3" fontId="5" fillId="0" borderId="5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Alignment="1">
      <alignment horizontal="right"/>
    </xf>
    <xf numFmtId="3" fontId="6" fillId="0" borderId="5" xfId="0" applyNumberFormat="1" applyFont="1" applyFill="1" applyBorder="1" applyAlignment="1" applyProtection="1" quotePrefix="1">
      <alignment horizontal="right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28" fillId="0" borderId="5" xfId="0" applyFont="1" applyBorder="1" applyAlignment="1">
      <alignment horizontal="justify" vertical="justify" wrapText="1"/>
    </xf>
    <xf numFmtId="0" fontId="14" fillId="0" borderId="5" xfId="0" applyFont="1" applyBorder="1" applyAlignment="1">
      <alignment horizontal="justify" vertical="justify" wrapText="1"/>
    </xf>
    <xf numFmtId="0" fontId="10" fillId="0" borderId="5" xfId="0" applyFont="1" applyBorder="1" applyAlignment="1">
      <alignment horizontal="justify" vertical="justify" wrapText="1"/>
    </xf>
    <xf numFmtId="0" fontId="25" fillId="0" borderId="5" xfId="0" applyFont="1" applyBorder="1" applyAlignment="1">
      <alignment horizontal="justify" vertical="justify" wrapText="1"/>
    </xf>
    <xf numFmtId="0" fontId="11" fillId="0" borderId="37" xfId="0" applyFont="1" applyBorder="1" applyAlignment="1">
      <alignment horizontal="justify" vertical="justify" wrapText="1"/>
    </xf>
    <xf numFmtId="0" fontId="11" fillId="0" borderId="11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3" fontId="10" fillId="0" borderId="43" xfId="0" applyNumberFormat="1" applyFont="1" applyFill="1" applyBorder="1" applyAlignment="1">
      <alignment/>
    </xf>
    <xf numFmtId="3" fontId="11" fillId="0" borderId="21" xfId="0" applyNumberFormat="1" applyFont="1" applyFill="1" applyBorder="1" applyAlignment="1" applyProtection="1">
      <alignment/>
      <protection locked="0"/>
    </xf>
    <xf numFmtId="3" fontId="11" fillId="0" borderId="21" xfId="0" applyNumberFormat="1" applyFont="1" applyFill="1" applyBorder="1" applyAlignment="1">
      <alignment/>
    </xf>
    <xf numFmtId="41" fontId="11" fillId="0" borderId="21" xfId="0" applyNumberFormat="1" applyFont="1" applyFill="1" applyBorder="1" applyAlignment="1" applyProtection="1">
      <alignment/>
      <protection locked="0"/>
    </xf>
    <xf numFmtId="3" fontId="6" fillId="0" borderId="5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3" fontId="10" fillId="2" borderId="41" xfId="0" applyNumberFormat="1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1" fillId="2" borderId="21" xfId="0" applyNumberFormat="1" applyFont="1" applyFill="1" applyBorder="1" applyAlignment="1">
      <alignment/>
    </xf>
    <xf numFmtId="3" fontId="11" fillId="2" borderId="21" xfId="0" applyNumberFormat="1" applyFont="1" applyFill="1" applyBorder="1" applyAlignment="1" applyProtection="1">
      <alignment/>
      <protection locked="0"/>
    </xf>
    <xf numFmtId="3" fontId="10" fillId="2" borderId="42" xfId="0" applyNumberFormat="1" applyFont="1" applyFill="1" applyBorder="1" applyAlignment="1">
      <alignment/>
    </xf>
    <xf numFmtId="3" fontId="10" fillId="2" borderId="21" xfId="0" applyNumberFormat="1" applyFont="1" applyFill="1" applyBorder="1" applyAlignment="1" applyProtection="1">
      <alignment/>
      <protection locked="0"/>
    </xf>
    <xf numFmtId="3" fontId="10" fillId="2" borderId="22" xfId="0" applyNumberFormat="1" applyFont="1" applyFill="1" applyBorder="1" applyAlignment="1">
      <alignment/>
    </xf>
    <xf numFmtId="3" fontId="11" fillId="2" borderId="22" xfId="0" applyNumberFormat="1" applyFont="1" applyFill="1" applyBorder="1" applyAlignment="1">
      <alignment/>
    </xf>
    <xf numFmtId="3" fontId="11" fillId="2" borderId="21" xfId="0" applyNumberFormat="1" applyFont="1" applyFill="1" applyBorder="1" applyAlignment="1" applyProtection="1">
      <alignment/>
      <protection locked="0"/>
    </xf>
    <xf numFmtId="3" fontId="11" fillId="2" borderId="22" xfId="0" applyNumberFormat="1" applyFont="1" applyFill="1" applyBorder="1" applyAlignment="1">
      <alignment/>
    </xf>
    <xf numFmtId="3" fontId="11" fillId="2" borderId="21" xfId="0" applyNumberFormat="1" applyFont="1" applyFill="1" applyBorder="1" applyAlignment="1">
      <alignment/>
    </xf>
    <xf numFmtId="3" fontId="10" fillId="2" borderId="43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30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" fontId="6" fillId="2" borderId="30" xfId="0" applyNumberFormat="1" applyFont="1" applyFill="1" applyBorder="1" applyAlignment="1">
      <alignment/>
    </xf>
    <xf numFmtId="3" fontId="6" fillId="2" borderId="5" xfId="0" applyNumberFormat="1" applyFont="1" applyFill="1" applyBorder="1" applyAlignment="1" applyProtection="1">
      <alignment horizontal="right"/>
      <protection locked="0"/>
    </xf>
    <xf numFmtId="3" fontId="5" fillId="2" borderId="5" xfId="0" applyNumberFormat="1" applyFont="1" applyFill="1" applyBorder="1" applyAlignment="1" quotePrefix="1">
      <alignment horizontal="right"/>
    </xf>
    <xf numFmtId="3" fontId="6" fillId="2" borderId="5" xfId="0" applyNumberFormat="1" applyFont="1" applyFill="1" applyBorder="1" applyAlignment="1" quotePrefix="1">
      <alignment horizontal="right"/>
    </xf>
    <xf numFmtId="3" fontId="6" fillId="2" borderId="5" xfId="0" applyNumberFormat="1" applyFont="1" applyFill="1" applyBorder="1" applyAlignment="1" applyProtection="1" quotePrefix="1">
      <alignment horizontal="right"/>
      <protection locked="0"/>
    </xf>
    <xf numFmtId="3" fontId="5" fillId="2" borderId="5" xfId="0" applyNumberFormat="1" applyFont="1" applyFill="1" applyBorder="1" applyAlignment="1" applyProtection="1">
      <alignment horizontal="right"/>
      <protection locked="0"/>
    </xf>
    <xf numFmtId="3" fontId="6" fillId="2" borderId="30" xfId="0" applyNumberFormat="1" applyFont="1" applyFill="1" applyBorder="1" applyAlignment="1">
      <alignment horizontal="right"/>
    </xf>
    <xf numFmtId="3" fontId="5" fillId="2" borderId="37" xfId="0" applyNumberFormat="1" applyFont="1" applyFill="1" applyBorder="1" applyAlignment="1">
      <alignment horizontal="right"/>
    </xf>
    <xf numFmtId="3" fontId="5" fillId="2" borderId="44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 quotePrefix="1">
      <alignment/>
    </xf>
    <xf numFmtId="0" fontId="6" fillId="0" borderId="7" xfId="0" applyFont="1" applyFill="1" applyBorder="1" applyAlignment="1">
      <alignment horizontal="left"/>
    </xf>
    <xf numFmtId="181" fontId="11" fillId="0" borderId="7" xfId="0" applyNumberFormat="1" applyFont="1" applyFill="1" applyBorder="1" applyAlignment="1">
      <alignment/>
    </xf>
    <xf numFmtId="181" fontId="11" fillId="0" borderId="14" xfId="0" applyNumberFormat="1" applyFont="1" applyFill="1" applyBorder="1" applyAlignment="1">
      <alignment/>
    </xf>
    <xf numFmtId="181" fontId="11" fillId="0" borderId="29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justify"/>
    </xf>
    <xf numFmtId="0" fontId="11" fillId="0" borderId="45" xfId="0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32" xfId="0" applyNumberFormat="1" applyFont="1" applyFill="1" applyBorder="1" applyAlignment="1" applyProtection="1">
      <alignment/>
      <protection locked="0"/>
    </xf>
    <xf numFmtId="3" fontId="10" fillId="0" borderId="39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41" fontId="11" fillId="0" borderId="23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89" fontId="0" fillId="0" borderId="7" xfId="0" applyNumberFormat="1" applyFont="1" applyFill="1" applyBorder="1" applyAlignment="1">
      <alignment horizontal="right"/>
    </xf>
    <xf numFmtId="189" fontId="0" fillId="0" borderId="14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0" fillId="0" borderId="29" xfId="0" applyNumberFormat="1" applyFont="1" applyFill="1" applyBorder="1" applyAlignment="1">
      <alignment horizontal="right"/>
    </xf>
    <xf numFmtId="189" fontId="0" fillId="0" borderId="10" xfId="0" applyNumberFormat="1" applyFont="1" applyFill="1" applyBorder="1" applyAlignment="1">
      <alignment horizontal="right"/>
    </xf>
    <xf numFmtId="189" fontId="0" fillId="0" borderId="45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5" fillId="0" borderId="3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left"/>
      <protection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8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2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quotePrefix="1">
      <alignment horizontal="center"/>
    </xf>
    <xf numFmtId="41" fontId="29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quotePrefix="1">
      <alignment/>
    </xf>
    <xf numFmtId="41" fontId="20" fillId="0" borderId="0" xfId="0" applyNumberFormat="1" applyFont="1" applyFill="1" applyBorder="1" applyAlignment="1" applyProtection="1">
      <alignment horizontal="right"/>
      <protection locked="0"/>
    </xf>
    <xf numFmtId="16" fontId="20" fillId="0" borderId="0" xfId="0" applyNumberFormat="1" applyFont="1" applyFill="1" applyBorder="1" applyAlignment="1" quotePrefix="1">
      <alignment/>
    </xf>
    <xf numFmtId="0" fontId="29" fillId="0" borderId="0" xfId="0" applyFont="1" applyFill="1" applyBorder="1" applyAlignment="1" quotePrefix="1">
      <alignment/>
    </xf>
    <xf numFmtId="183" fontId="20" fillId="2" borderId="0" xfId="15" applyNumberFormat="1" applyFont="1" applyFill="1" applyBorder="1" applyAlignment="1">
      <alignment/>
    </xf>
    <xf numFmtId="0" fontId="16" fillId="0" borderId="1" xfId="0" applyFont="1" applyFill="1" applyBorder="1" applyAlignment="1" quotePrefix="1">
      <alignment/>
    </xf>
    <xf numFmtId="0" fontId="16" fillId="0" borderId="6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30" fillId="0" borderId="7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16" fillId="0" borderId="0" xfId="0" applyFont="1" applyFill="1" applyBorder="1" applyAlignment="1" quotePrefix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 quotePrefix="1">
      <alignment horizontal="left"/>
    </xf>
    <xf numFmtId="0" fontId="16" fillId="0" borderId="45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47" xfId="0" applyFont="1" applyFill="1" applyBorder="1" applyAlignment="1">
      <alignment/>
    </xf>
    <xf numFmtId="0" fontId="31" fillId="0" borderId="0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6" fillId="0" borderId="48" xfId="0" applyFont="1" applyFill="1" applyBorder="1" applyAlignment="1">
      <alignment/>
    </xf>
    <xf numFmtId="0" fontId="16" fillId="0" borderId="47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left"/>
    </xf>
    <xf numFmtId="0" fontId="16" fillId="0" borderId="49" xfId="0" applyFont="1" applyFill="1" applyBorder="1" applyAlignment="1">
      <alignment/>
    </xf>
    <xf numFmtId="0" fontId="16" fillId="0" borderId="49" xfId="0" applyFont="1" applyFill="1" applyBorder="1" applyAlignment="1">
      <alignment horizontal="center"/>
    </xf>
    <xf numFmtId="181" fontId="2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6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16" fillId="0" borderId="47" xfId="0" applyFont="1" applyFill="1" applyBorder="1" applyAlignment="1" quotePrefix="1">
      <alignment horizontal="center"/>
    </xf>
    <xf numFmtId="3" fontId="30" fillId="0" borderId="50" xfId="0" applyNumberFormat="1" applyFont="1" applyFill="1" applyBorder="1" applyAlignment="1">
      <alignment horizontal="right"/>
    </xf>
    <xf numFmtId="3" fontId="30" fillId="0" borderId="32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0" fontId="16" fillId="0" borderId="48" xfId="0" applyFont="1" applyFill="1" applyBorder="1" applyAlignment="1">
      <alignment horizontal="center"/>
    </xf>
    <xf numFmtId="3" fontId="16" fillId="0" borderId="50" xfId="0" applyNumberFormat="1" applyFont="1" applyFill="1" applyBorder="1" applyAlignment="1" applyProtection="1">
      <alignment horizontal="right"/>
      <protection locked="0"/>
    </xf>
    <xf numFmtId="3" fontId="16" fillId="0" borderId="32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16" fillId="0" borderId="50" xfId="0" applyNumberFormat="1" applyFont="1" applyFill="1" applyBorder="1" applyAlignment="1">
      <alignment horizontal="right"/>
    </xf>
    <xf numFmtId="3" fontId="16" fillId="0" borderId="32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6" fillId="0" borderId="29" xfId="0" applyFont="1" applyFill="1" applyBorder="1" applyAlignment="1" quotePrefix="1">
      <alignment horizontal="left"/>
    </xf>
    <xf numFmtId="0" fontId="16" fillId="0" borderId="48" xfId="0" applyFont="1" applyFill="1" applyBorder="1" applyAlignment="1" quotePrefix="1">
      <alignment horizontal="center"/>
    </xf>
    <xf numFmtId="3" fontId="16" fillId="0" borderId="50" xfId="0" applyNumberFormat="1" applyFont="1" applyFill="1" applyBorder="1" applyAlignment="1" applyProtection="1" quotePrefix="1">
      <alignment horizontal="right"/>
      <protection locked="0"/>
    </xf>
    <xf numFmtId="3" fontId="16" fillId="0" borderId="0" xfId="0" applyNumberFormat="1" applyFont="1" applyFill="1" applyBorder="1" applyAlignment="1" applyProtection="1" quotePrefix="1">
      <alignment horizontal="right"/>
      <protection locked="0"/>
    </xf>
    <xf numFmtId="0" fontId="30" fillId="0" borderId="1" xfId="0" applyFont="1" applyFill="1" applyBorder="1" applyAlignment="1">
      <alignment horizontal="left"/>
    </xf>
    <xf numFmtId="0" fontId="30" fillId="0" borderId="29" xfId="0" applyFont="1" applyFill="1" applyBorder="1" applyAlignment="1" quotePrefix="1">
      <alignment horizontal="left"/>
    </xf>
    <xf numFmtId="0" fontId="16" fillId="0" borderId="29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left"/>
    </xf>
    <xf numFmtId="0" fontId="16" fillId="0" borderId="1" xfId="0" applyFont="1" applyFill="1" applyBorder="1" applyAlignment="1" quotePrefix="1">
      <alignment/>
    </xf>
    <xf numFmtId="0" fontId="16" fillId="0" borderId="29" xfId="0" applyFont="1" applyFill="1" applyBorder="1" applyAlignment="1">
      <alignment/>
    </xf>
    <xf numFmtId="0" fontId="16" fillId="0" borderId="48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50" xfId="0" applyNumberFormat="1" applyFont="1" applyFill="1" applyBorder="1" applyAlignment="1" applyProtection="1">
      <alignment horizontal="right"/>
      <protection locked="0"/>
    </xf>
    <xf numFmtId="3" fontId="16" fillId="0" borderId="32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30" fillId="0" borderId="32" xfId="0" applyNumberFormat="1" applyFont="1" applyFill="1" applyBorder="1" applyAlignment="1" applyProtection="1">
      <alignment horizontal="right"/>
      <protection locked="0"/>
    </xf>
    <xf numFmtId="189" fontId="30" fillId="0" borderId="50" xfId="0" applyNumberFormat="1" applyFont="1" applyFill="1" applyBorder="1" applyAlignment="1">
      <alignment horizontal="right"/>
    </xf>
    <xf numFmtId="189" fontId="30" fillId="0" borderId="32" xfId="0" applyNumberFormat="1" applyFont="1" applyFill="1" applyBorder="1" applyAlignment="1">
      <alignment horizontal="right"/>
    </xf>
    <xf numFmtId="189" fontId="30" fillId="0" borderId="0" xfId="0" applyNumberFormat="1" applyFont="1" applyFill="1" applyBorder="1" applyAlignment="1">
      <alignment horizontal="right"/>
    </xf>
    <xf numFmtId="189" fontId="16" fillId="0" borderId="50" xfId="0" applyNumberFormat="1" applyFont="1" applyFill="1" applyBorder="1" applyAlignment="1" applyProtection="1">
      <alignment horizontal="right"/>
      <protection locked="0"/>
    </xf>
    <xf numFmtId="189" fontId="16" fillId="0" borderId="32" xfId="0" applyNumberFormat="1" applyFont="1" applyFill="1" applyBorder="1" applyAlignment="1" applyProtection="1">
      <alignment horizontal="right"/>
      <protection locked="0"/>
    </xf>
    <xf numFmtId="189" fontId="16" fillId="0" borderId="0" xfId="0" applyNumberFormat="1" applyFont="1" applyFill="1" applyBorder="1" applyAlignment="1" applyProtection="1">
      <alignment horizontal="right"/>
      <protection locked="0"/>
    </xf>
    <xf numFmtId="3" fontId="30" fillId="0" borderId="50" xfId="0" applyNumberFormat="1" applyFont="1" applyFill="1" applyBorder="1" applyAlignment="1" applyProtection="1">
      <alignment horizontal="right"/>
      <protection locked="0"/>
    </xf>
    <xf numFmtId="3" fontId="30" fillId="0" borderId="0" xfId="0" applyNumberFormat="1" applyFont="1" applyFill="1" applyBorder="1" applyAlignment="1" applyProtection="1">
      <alignment horizontal="right"/>
      <protection locked="0"/>
    </xf>
    <xf numFmtId="189" fontId="30" fillId="0" borderId="32" xfId="0" applyNumberFormat="1" applyFont="1" applyFill="1" applyBorder="1" applyAlignment="1" applyProtection="1">
      <alignment horizontal="right"/>
      <protection locked="0"/>
    </xf>
    <xf numFmtId="0" fontId="29" fillId="0" borderId="29" xfId="0" applyFont="1" applyFill="1" applyBorder="1" applyAlignment="1">
      <alignment/>
    </xf>
    <xf numFmtId="0" fontId="30" fillId="0" borderId="1" xfId="0" applyFont="1" applyFill="1" applyBorder="1" applyAlignment="1" quotePrefix="1">
      <alignment/>
    </xf>
    <xf numFmtId="16" fontId="16" fillId="0" borderId="1" xfId="0" applyNumberFormat="1" applyFont="1" applyFill="1" applyBorder="1" applyAlignment="1" quotePrefix="1">
      <alignment/>
    </xf>
    <xf numFmtId="189" fontId="16" fillId="0" borderId="50" xfId="0" applyNumberFormat="1" applyFont="1" applyFill="1" applyBorder="1" applyAlignment="1">
      <alignment horizontal="right"/>
    </xf>
    <xf numFmtId="189" fontId="16" fillId="0" borderId="0" xfId="0" applyNumberFormat="1" applyFont="1" applyFill="1" applyBorder="1" applyAlignment="1">
      <alignment horizontal="right"/>
    </xf>
    <xf numFmtId="0" fontId="16" fillId="0" borderId="29" xfId="0" applyFont="1" applyFill="1" applyBorder="1" applyAlignment="1">
      <alignment horizontal="left"/>
    </xf>
    <xf numFmtId="3" fontId="16" fillId="0" borderId="5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32" xfId="0" applyNumberFormat="1" applyFont="1" applyFill="1" applyBorder="1" applyAlignment="1">
      <alignment horizontal="right"/>
    </xf>
    <xf numFmtId="192" fontId="20" fillId="0" borderId="50" xfId="0" applyNumberFormat="1" applyFont="1" applyFill="1" applyBorder="1" applyAlignment="1">
      <alignment horizontal="right"/>
    </xf>
    <xf numFmtId="192" fontId="20" fillId="0" borderId="32" xfId="0" applyNumberFormat="1" applyFont="1" applyFill="1" applyBorder="1" applyAlignment="1">
      <alignment horizontal="right"/>
    </xf>
    <xf numFmtId="192" fontId="20" fillId="0" borderId="0" xfId="0" applyNumberFormat="1" applyFont="1" applyFill="1" applyBorder="1" applyAlignment="1">
      <alignment horizontal="right"/>
    </xf>
    <xf numFmtId="181" fontId="20" fillId="0" borderId="51" xfId="0" applyNumberFormat="1" applyFont="1" applyFill="1" applyBorder="1" applyAlignment="1">
      <alignment horizontal="right"/>
    </xf>
    <xf numFmtId="181" fontId="20" fillId="0" borderId="39" xfId="0" applyNumberFormat="1" applyFont="1" applyFill="1" applyBorder="1" applyAlignment="1">
      <alignment horizontal="right"/>
    </xf>
    <xf numFmtId="0" fontId="16" fillId="0" borderId="0" xfId="0" applyFont="1" applyFill="1" applyBorder="1" applyAlignment="1" applyProtection="1">
      <alignment horizontal="left"/>
      <protection/>
    </xf>
    <xf numFmtId="3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20" fillId="0" borderId="6" xfId="0" applyFont="1" applyFill="1" applyBorder="1" applyAlignment="1">
      <alignment/>
    </xf>
    <xf numFmtId="0" fontId="20" fillId="0" borderId="7" xfId="0" applyFont="1" applyFill="1" applyBorder="1" applyAlignment="1">
      <alignment horizontal="left" vertical="justify"/>
    </xf>
    <xf numFmtId="0" fontId="20" fillId="0" borderId="7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>
      <alignment horizontal="left" vertical="justify"/>
    </xf>
    <xf numFmtId="0" fontId="29" fillId="0" borderId="0" xfId="0" applyFont="1" applyFill="1" applyBorder="1" applyAlignment="1">
      <alignment horizontal="center" vertical="justify" wrapText="1"/>
    </xf>
    <xf numFmtId="0" fontId="29" fillId="0" borderId="0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 vertical="justify" wrapText="1"/>
    </xf>
    <xf numFmtId="0" fontId="29" fillId="0" borderId="0" xfId="0" applyFont="1" applyFill="1" applyBorder="1" applyAlignment="1">
      <alignment horizontal="left" vertical="justify" wrapText="1"/>
    </xf>
    <xf numFmtId="0" fontId="29" fillId="0" borderId="0" xfId="0" applyFont="1" applyFill="1" applyBorder="1" applyAlignment="1">
      <alignment horizontal="left" vertical="justify"/>
    </xf>
    <xf numFmtId="0" fontId="2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 horizontal="left" vertical="justify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9" fillId="0" borderId="5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/>
    </xf>
    <xf numFmtId="0" fontId="20" fillId="0" borderId="5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justify"/>
    </xf>
    <xf numFmtId="0" fontId="20" fillId="0" borderId="12" xfId="0" applyFont="1" applyFill="1" applyBorder="1" applyAlignment="1">
      <alignment wrapText="1"/>
    </xf>
    <xf numFmtId="0" fontId="20" fillId="0" borderId="55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0" fillId="0" borderId="58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9" fillId="0" borderId="5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justify"/>
    </xf>
    <xf numFmtId="0" fontId="29" fillId="0" borderId="5" xfId="0" applyFont="1" applyFill="1" applyBorder="1" applyAlignment="1">
      <alignment horizontal="justify" vertical="justify"/>
    </xf>
    <xf numFmtId="189" fontId="29" fillId="2" borderId="22" xfId="24" applyNumberFormat="1" applyFont="1" applyFill="1" applyBorder="1" applyAlignment="1" quotePrefix="1">
      <alignment horizontal="right" vertical="justify"/>
      <protection/>
    </xf>
    <xf numFmtId="189" fontId="29" fillId="2" borderId="38" xfId="24" applyNumberFormat="1" applyFont="1" applyFill="1" applyBorder="1" applyAlignment="1" quotePrefix="1">
      <alignment horizontal="right" vertical="justify"/>
      <protection/>
    </xf>
    <xf numFmtId="189" fontId="29" fillId="2" borderId="22" xfId="24" applyNumberFormat="1" applyFont="1" applyFill="1" applyBorder="1" applyAlignment="1">
      <alignment horizontal="right" vertical="justify"/>
      <protection/>
    </xf>
    <xf numFmtId="189" fontId="29" fillId="0" borderId="32" xfId="0" applyNumberFormat="1" applyFont="1" applyFill="1" applyBorder="1" applyAlignment="1">
      <alignment horizontal="right"/>
    </xf>
    <xf numFmtId="0" fontId="29" fillId="0" borderId="0" xfId="0" applyFont="1" applyFill="1" applyBorder="1" applyAlignment="1" quotePrefix="1">
      <alignment horizontal="left" vertical="justify"/>
    </xf>
    <xf numFmtId="0" fontId="20" fillId="0" borderId="0" xfId="0" applyFont="1" applyFill="1" applyBorder="1" applyAlignment="1">
      <alignment horizontal="center" vertical="justify"/>
    </xf>
    <xf numFmtId="189" fontId="29" fillId="0" borderId="38" xfId="0" applyNumberFormat="1" applyFont="1" applyFill="1" applyBorder="1" applyAlignment="1" quotePrefix="1">
      <alignment horizontal="right" vertical="justify"/>
    </xf>
    <xf numFmtId="189" fontId="29" fillId="0" borderId="22" xfId="0" applyNumberFormat="1" applyFont="1" applyFill="1" applyBorder="1" applyAlignment="1" quotePrefix="1">
      <alignment horizontal="right" vertical="justify"/>
    </xf>
    <xf numFmtId="189" fontId="29" fillId="0" borderId="22" xfId="0" applyNumberFormat="1" applyFont="1" applyFill="1" applyBorder="1" applyAlignment="1">
      <alignment horizontal="right" vertical="justify"/>
    </xf>
    <xf numFmtId="189" fontId="29" fillId="0" borderId="38" xfId="0" applyNumberFormat="1" applyFont="1" applyFill="1" applyBorder="1" applyAlignment="1">
      <alignment horizontal="right" vertical="justify"/>
    </xf>
    <xf numFmtId="189" fontId="29" fillId="0" borderId="58" xfId="0" applyNumberFormat="1" applyFont="1" applyFill="1" applyBorder="1" applyAlignment="1" quotePrefix="1">
      <alignment horizontal="right" vertical="justify"/>
    </xf>
    <xf numFmtId="189" fontId="29" fillId="0" borderId="32" xfId="0" applyNumberFormat="1" applyFont="1" applyFill="1" applyBorder="1" applyAlignment="1" quotePrefix="1">
      <alignment horizontal="right" vertical="justify"/>
    </xf>
    <xf numFmtId="0" fontId="20" fillId="0" borderId="0" xfId="0" applyFont="1" applyFill="1" applyBorder="1" applyAlignment="1" quotePrefix="1">
      <alignment horizontal="left" vertical="justify"/>
    </xf>
    <xf numFmtId="0" fontId="20" fillId="0" borderId="5" xfId="0" applyFont="1" applyFill="1" applyBorder="1" applyAlignment="1">
      <alignment horizontal="justify" vertical="justify"/>
    </xf>
    <xf numFmtId="189" fontId="20" fillId="2" borderId="22" xfId="24" applyNumberFormat="1" applyFont="1" applyFill="1" applyBorder="1" applyAlignment="1" quotePrefix="1">
      <alignment horizontal="right" vertical="justify"/>
      <protection/>
    </xf>
    <xf numFmtId="189" fontId="20" fillId="2" borderId="38" xfId="24" applyNumberFormat="1" applyFont="1" applyFill="1" applyBorder="1" applyAlignment="1" quotePrefix="1">
      <alignment horizontal="right" vertical="justify"/>
      <protection/>
    </xf>
    <xf numFmtId="189" fontId="20" fillId="2" borderId="22" xfId="24" applyNumberFormat="1" applyFont="1" applyFill="1" applyBorder="1" applyAlignment="1">
      <alignment horizontal="right" vertical="justify"/>
      <protection/>
    </xf>
    <xf numFmtId="189" fontId="20" fillId="2" borderId="29" xfId="24" applyNumberFormat="1" applyFont="1" applyFill="1" applyBorder="1" applyAlignment="1" quotePrefix="1">
      <alignment horizontal="right" vertical="justify"/>
      <protection/>
    </xf>
    <xf numFmtId="189" fontId="20" fillId="0" borderId="22" xfId="0" applyNumberFormat="1" applyFont="1" applyFill="1" applyBorder="1" applyAlignment="1" quotePrefix="1">
      <alignment horizontal="right" vertical="justify"/>
    </xf>
    <xf numFmtId="189" fontId="20" fillId="0" borderId="38" xfId="0" applyNumberFormat="1" applyFont="1" applyFill="1" applyBorder="1" applyAlignment="1" quotePrefix="1">
      <alignment horizontal="right" vertical="justify"/>
    </xf>
    <xf numFmtId="189" fontId="20" fillId="0" borderId="22" xfId="0" applyNumberFormat="1" applyFont="1" applyFill="1" applyBorder="1" applyAlignment="1">
      <alignment horizontal="right" vertical="justify"/>
    </xf>
    <xf numFmtId="189" fontId="20" fillId="0" borderId="38" xfId="0" applyNumberFormat="1" applyFont="1" applyFill="1" applyBorder="1" applyAlignment="1">
      <alignment horizontal="right" vertical="justify"/>
    </xf>
    <xf numFmtId="189" fontId="20" fillId="0" borderId="0" xfId="0" applyNumberFormat="1" applyFont="1" applyFill="1" applyBorder="1" applyAlignment="1" quotePrefix="1">
      <alignment horizontal="right" vertical="justify"/>
    </xf>
    <xf numFmtId="189" fontId="20" fillId="0" borderId="58" xfId="0" applyNumberFormat="1" applyFont="1" applyFill="1" applyBorder="1" applyAlignment="1" quotePrefix="1">
      <alignment horizontal="right" vertical="justify"/>
    </xf>
    <xf numFmtId="189" fontId="20" fillId="0" borderId="32" xfId="0" applyNumberFormat="1" applyFont="1" applyFill="1" applyBorder="1" applyAlignment="1">
      <alignment horizontal="right"/>
    </xf>
    <xf numFmtId="0" fontId="20" fillId="0" borderId="0" xfId="0" applyFont="1" applyFill="1" applyBorder="1" applyAlignment="1" quotePrefix="1">
      <alignment horizontal="center" vertical="justify"/>
    </xf>
    <xf numFmtId="189" fontId="20" fillId="0" borderId="0" xfId="0" applyNumberFormat="1" applyFont="1" applyFill="1" applyBorder="1" applyAlignment="1">
      <alignment horizontal="right" vertical="justify"/>
    </xf>
    <xf numFmtId="189" fontId="20" fillId="0" borderId="58" xfId="0" applyNumberFormat="1" applyFont="1" applyFill="1" applyBorder="1" applyAlignment="1">
      <alignment horizontal="right" vertical="justify"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 quotePrefix="1">
      <alignment horizontal="center" vertical="justify"/>
    </xf>
    <xf numFmtId="189" fontId="29" fillId="0" borderId="0" xfId="0" applyNumberFormat="1" applyFont="1" applyFill="1" applyBorder="1" applyAlignment="1">
      <alignment horizontal="right" vertical="justify"/>
    </xf>
    <xf numFmtId="189" fontId="29" fillId="0" borderId="58" xfId="0" applyNumberFormat="1" applyFont="1" applyFill="1" applyBorder="1" applyAlignment="1">
      <alignment horizontal="right" vertical="justify"/>
    </xf>
    <xf numFmtId="0" fontId="29" fillId="0" borderId="0" xfId="0" applyFont="1" applyFill="1" applyAlignment="1">
      <alignment/>
    </xf>
    <xf numFmtId="189" fontId="29" fillId="0" borderId="0" xfId="0" applyNumberFormat="1" applyFont="1" applyFill="1" applyBorder="1" applyAlignment="1" quotePrefix="1">
      <alignment horizontal="right" vertical="justify"/>
    </xf>
    <xf numFmtId="0" fontId="20" fillId="0" borderId="22" xfId="0" applyFont="1" applyFill="1" applyBorder="1" applyAlignment="1">
      <alignment horizontal="center" vertical="justify"/>
    </xf>
    <xf numFmtId="0" fontId="20" fillId="0" borderId="5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horizontal="center" vertical="justify"/>
    </xf>
    <xf numFmtId="0" fontId="20" fillId="0" borderId="5" xfId="0" applyFont="1" applyFill="1" applyBorder="1" applyAlignment="1">
      <alignment/>
    </xf>
    <xf numFmtId="0" fontId="29" fillId="0" borderId="5" xfId="0" applyFont="1" applyFill="1" applyBorder="1" applyAlignment="1">
      <alignment vertical="justify"/>
    </xf>
    <xf numFmtId="189" fontId="29" fillId="0" borderId="52" xfId="0" applyNumberFormat="1" applyFont="1" applyFill="1" applyBorder="1" applyAlignment="1" quotePrefix="1">
      <alignment horizontal="right" vertical="justify"/>
    </xf>
    <xf numFmtId="189" fontId="29" fillId="0" borderId="16" xfId="0" applyNumberFormat="1" applyFont="1" applyFill="1" applyBorder="1" applyAlignment="1" quotePrefix="1">
      <alignment horizontal="right" vertical="justify"/>
    </xf>
    <xf numFmtId="189" fontId="29" fillId="0" borderId="16" xfId="0" applyNumberFormat="1" applyFont="1" applyFill="1" applyBorder="1" applyAlignment="1">
      <alignment horizontal="right" vertical="justify"/>
    </xf>
    <xf numFmtId="189" fontId="29" fillId="0" borderId="52" xfId="0" applyNumberFormat="1" applyFont="1" applyFill="1" applyBorder="1" applyAlignment="1">
      <alignment horizontal="right" vertical="justify"/>
    </xf>
    <xf numFmtId="189" fontId="29" fillId="0" borderId="8" xfId="0" applyNumberFormat="1" applyFont="1" applyFill="1" applyBorder="1" applyAlignment="1" quotePrefix="1">
      <alignment horizontal="right" vertical="justify"/>
    </xf>
    <xf numFmtId="189" fontId="29" fillId="0" borderId="17" xfId="0" applyNumberFormat="1" applyFont="1" applyFill="1" applyBorder="1" applyAlignment="1" quotePrefix="1">
      <alignment horizontal="right" vertical="justify"/>
    </xf>
    <xf numFmtId="189" fontId="29" fillId="0" borderId="33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justify"/>
    </xf>
    <xf numFmtId="0" fontId="29" fillId="0" borderId="37" xfId="0" applyFont="1" applyFill="1" applyBorder="1" applyAlignment="1" quotePrefix="1">
      <alignment vertical="justify"/>
    </xf>
    <xf numFmtId="0" fontId="29" fillId="0" borderId="59" xfId="0" applyFont="1" applyFill="1" applyBorder="1" applyAlignment="1" quotePrefix="1">
      <alignment horizontal="center" vertical="justify"/>
    </xf>
    <xf numFmtId="189" fontId="20" fillId="0" borderId="43" xfId="0" applyNumberFormat="1" applyFont="1" applyFill="1" applyBorder="1" applyAlignment="1" quotePrefix="1">
      <alignment horizontal="right" vertical="justify"/>
    </xf>
    <xf numFmtId="189" fontId="20" fillId="0" borderId="60" xfId="0" applyNumberFormat="1" applyFont="1" applyFill="1" applyBorder="1" applyAlignment="1" quotePrefix="1">
      <alignment horizontal="right" vertical="justify"/>
    </xf>
    <xf numFmtId="189" fontId="20" fillId="0" borderId="43" xfId="0" applyNumberFormat="1" applyFont="1" applyFill="1" applyBorder="1" applyAlignment="1">
      <alignment horizontal="right" vertical="justify"/>
    </xf>
    <xf numFmtId="189" fontId="20" fillId="0" borderId="60" xfId="0" applyNumberFormat="1" applyFont="1" applyFill="1" applyBorder="1" applyAlignment="1">
      <alignment horizontal="right" vertical="justify"/>
    </xf>
    <xf numFmtId="189" fontId="20" fillId="0" borderId="10" xfId="0" applyNumberFormat="1" applyFont="1" applyFill="1" applyBorder="1" applyAlignment="1" quotePrefix="1">
      <alignment horizontal="right" vertical="justify"/>
    </xf>
    <xf numFmtId="189" fontId="20" fillId="0" borderId="61" xfId="0" applyNumberFormat="1" applyFont="1" applyFill="1" applyBorder="1" applyAlignment="1" quotePrefix="1">
      <alignment horizontal="right" vertical="justify"/>
    </xf>
    <xf numFmtId="189" fontId="20" fillId="0" borderId="39" xfId="0" applyNumberFormat="1" applyFont="1" applyFill="1" applyBorder="1" applyAlignment="1">
      <alignment horizontal="right"/>
    </xf>
    <xf numFmtId="0" fontId="29" fillId="0" borderId="5" xfId="0" applyFont="1" applyFill="1" applyBorder="1" applyAlignment="1">
      <alignment horizontal="center" vertical="justify"/>
    </xf>
    <xf numFmtId="189" fontId="20" fillId="0" borderId="32" xfId="0" applyNumberFormat="1" applyFont="1" applyFill="1" applyBorder="1" applyAlignment="1" quotePrefix="1">
      <alignment horizontal="right" vertical="justify"/>
    </xf>
    <xf numFmtId="189" fontId="20" fillId="0" borderId="32" xfId="0" applyNumberFormat="1" applyFont="1" applyFill="1" applyBorder="1" applyAlignment="1">
      <alignment horizontal="right" vertical="justify"/>
    </xf>
    <xf numFmtId="189" fontId="29" fillId="2" borderId="29" xfId="24" applyNumberFormat="1" applyFont="1" applyFill="1" applyBorder="1" applyAlignment="1" quotePrefix="1">
      <alignment horizontal="right" vertical="justify"/>
      <protection/>
    </xf>
    <xf numFmtId="189" fontId="29" fillId="0" borderId="32" xfId="0" applyNumberFormat="1" applyFont="1" applyFill="1" applyBorder="1" applyAlignment="1">
      <alignment horizontal="right" vertical="justify"/>
    </xf>
    <xf numFmtId="0" fontId="20" fillId="0" borderId="5" xfId="0" applyFont="1" applyFill="1" applyBorder="1" applyAlignment="1">
      <alignment horizontal="justify" vertical="justify" wrapText="1"/>
    </xf>
    <xf numFmtId="0" fontId="20" fillId="0" borderId="0" xfId="0" applyFont="1" applyFill="1" applyBorder="1" applyAlignment="1">
      <alignment wrapText="1"/>
    </xf>
    <xf numFmtId="0" fontId="29" fillId="0" borderId="3" xfId="0" applyFont="1" applyFill="1" applyBorder="1" applyAlignment="1">
      <alignment/>
    </xf>
    <xf numFmtId="0" fontId="29" fillId="0" borderId="37" xfId="0" applyFont="1" applyFill="1" applyBorder="1" applyAlignment="1">
      <alignment horizontal="justify" vertical="justify"/>
    </xf>
    <xf numFmtId="0" fontId="29" fillId="0" borderId="10" xfId="0" applyFont="1" applyFill="1" applyBorder="1" applyAlignment="1">
      <alignment horizontal="center" vertical="justify"/>
    </xf>
    <xf numFmtId="189" fontId="29" fillId="0" borderId="62" xfId="0" applyNumberFormat="1" applyFont="1" applyFill="1" applyBorder="1" applyAlignment="1" quotePrefix="1">
      <alignment horizontal="right" vertical="justify"/>
    </xf>
    <xf numFmtId="189" fontId="29" fillId="0" borderId="63" xfId="0" applyNumberFormat="1" applyFont="1" applyFill="1" applyBorder="1" applyAlignment="1" quotePrefix="1">
      <alignment horizontal="right" vertical="justify"/>
    </xf>
    <xf numFmtId="189" fontId="29" fillId="0" borderId="62" xfId="0" applyNumberFormat="1" applyFont="1" applyFill="1" applyBorder="1" applyAlignment="1">
      <alignment horizontal="right" vertical="justify"/>
    </xf>
    <xf numFmtId="189" fontId="29" fillId="0" borderId="63" xfId="0" applyNumberFormat="1" applyFont="1" applyFill="1" applyBorder="1" applyAlignment="1">
      <alignment horizontal="right" vertical="justify"/>
    </xf>
    <xf numFmtId="189" fontId="29" fillId="0" borderId="64" xfId="0" applyNumberFormat="1" applyFont="1" applyFill="1" applyBorder="1" applyAlignment="1" quotePrefix="1">
      <alignment horizontal="right" vertical="justify"/>
    </xf>
    <xf numFmtId="189" fontId="29" fillId="0" borderId="65" xfId="0" applyNumberFormat="1" applyFont="1" applyFill="1" applyBorder="1" applyAlignment="1" quotePrefix="1">
      <alignment horizontal="right" vertical="justify"/>
    </xf>
    <xf numFmtId="189" fontId="20" fillId="0" borderId="7" xfId="0" applyNumberFormat="1" applyFont="1" applyFill="1" applyBorder="1" applyAlignment="1">
      <alignment horizontal="right"/>
    </xf>
    <xf numFmtId="189" fontId="20" fillId="0" borderId="14" xfId="0" applyNumberFormat="1" applyFont="1" applyFill="1" applyBorder="1" applyAlignment="1">
      <alignment horizontal="right"/>
    </xf>
    <xf numFmtId="0" fontId="20" fillId="0" borderId="0" xfId="22" applyFont="1" applyFill="1" applyBorder="1">
      <alignment/>
      <protection/>
    </xf>
    <xf numFmtId="189" fontId="20" fillId="0" borderId="0" xfId="0" applyNumberFormat="1" applyFont="1" applyFill="1" applyBorder="1" applyAlignment="1">
      <alignment horizontal="right"/>
    </xf>
    <xf numFmtId="189" fontId="20" fillId="0" borderId="29" xfId="0" applyNumberFormat="1" applyFont="1" applyFill="1" applyBorder="1" applyAlignment="1">
      <alignment horizontal="right"/>
    </xf>
    <xf numFmtId="0" fontId="30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/>
      <protection/>
    </xf>
    <xf numFmtId="189" fontId="29" fillId="0" borderId="0" xfId="0" applyNumberFormat="1" applyFont="1" applyFill="1" applyBorder="1" applyAlignment="1">
      <alignment horizontal="right"/>
    </xf>
    <xf numFmtId="0" fontId="30" fillId="0" borderId="0" xfId="23" applyFont="1" applyBorder="1">
      <alignment/>
      <protection/>
    </xf>
    <xf numFmtId="3" fontId="30" fillId="0" borderId="0" xfId="0" applyNumberFormat="1" applyFont="1" applyFill="1" applyBorder="1" applyAlignment="1" applyProtection="1">
      <alignment horizontal="left"/>
      <protection/>
    </xf>
    <xf numFmtId="189" fontId="29" fillId="0" borderId="29" xfId="0" applyNumberFormat="1" applyFont="1" applyFill="1" applyBorder="1" applyAlignment="1">
      <alignment horizontal="right"/>
    </xf>
    <xf numFmtId="0" fontId="29" fillId="0" borderId="0" xfId="0" applyFont="1" applyFill="1" applyBorder="1" applyAlignment="1" applyProtection="1">
      <alignment horizontal="left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 horizontal="left" vertical="justify"/>
    </xf>
    <xf numFmtId="0" fontId="29" fillId="0" borderId="10" xfId="0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 applyProtection="1">
      <alignment horizontal="center"/>
      <protection/>
    </xf>
    <xf numFmtId="3" fontId="29" fillId="0" borderId="10" xfId="0" applyNumberFormat="1" applyFont="1" applyFill="1" applyBorder="1" applyAlignment="1" applyProtection="1">
      <alignment/>
      <protection/>
    </xf>
    <xf numFmtId="189" fontId="20" fillId="0" borderId="10" xfId="0" applyNumberFormat="1" applyFont="1" applyFill="1" applyBorder="1" applyAlignment="1">
      <alignment horizontal="right"/>
    </xf>
    <xf numFmtId="189" fontId="20" fillId="0" borderId="45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vertical="justify"/>
    </xf>
    <xf numFmtId="189" fontId="20" fillId="0" borderId="0" xfId="0" applyNumberFormat="1" applyFont="1" applyFill="1" applyAlignment="1">
      <alignment horizontal="right"/>
    </xf>
    <xf numFmtId="0" fontId="20" fillId="0" borderId="10" xfId="22" applyFont="1" applyFill="1" applyBorder="1">
      <alignment/>
      <protection/>
    </xf>
    <xf numFmtId="0" fontId="20" fillId="0" borderId="10" xfId="0" applyFont="1" applyFill="1" applyBorder="1" applyAlignment="1">
      <alignment/>
    </xf>
    <xf numFmtId="0" fontId="11" fillId="0" borderId="33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wrapText="1"/>
    </xf>
    <xf numFmtId="0" fontId="20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89" fontId="12" fillId="2" borderId="5" xfId="0" applyNumberFormat="1" applyFont="1" applyFill="1" applyBorder="1" applyAlignment="1">
      <alignment horizontal="right"/>
    </xf>
    <xf numFmtId="189" fontId="12" fillId="0" borderId="29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3" fontId="6" fillId="0" borderId="5" xfId="0" applyNumberFormat="1" applyFont="1" applyFill="1" applyBorder="1" applyAlignment="1" applyProtection="1">
      <alignment horizontal="right"/>
      <protection locked="0"/>
    </xf>
    <xf numFmtId="3" fontId="6" fillId="2" borderId="5" xfId="0" applyNumberFormat="1" applyFont="1" applyFill="1" applyBorder="1" applyAlignment="1" applyProtection="1">
      <alignment horizontal="right"/>
      <protection locked="0"/>
    </xf>
    <xf numFmtId="3" fontId="6" fillId="2" borderId="30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 quotePrefix="1">
      <alignment/>
    </xf>
    <xf numFmtId="0" fontId="6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vertical="justify"/>
    </xf>
    <xf numFmtId="181" fontId="11" fillId="2" borderId="7" xfId="0" applyNumberFormat="1" applyFont="1" applyFill="1" applyBorder="1" applyAlignment="1">
      <alignment/>
    </xf>
    <xf numFmtId="181" fontId="11" fillId="2" borderId="14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 quotePrefix="1">
      <alignment/>
    </xf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justify"/>
    </xf>
    <xf numFmtId="181" fontId="11" fillId="2" borderId="0" xfId="0" applyNumberFormat="1" applyFont="1" applyFill="1" applyBorder="1" applyAlignment="1">
      <alignment/>
    </xf>
    <xf numFmtId="181" fontId="11" fillId="2" borderId="29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 quotePrefix="1">
      <alignment horizontal="center" vertical="justify"/>
    </xf>
    <xf numFmtId="0" fontId="6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quotePrefix="1">
      <alignment/>
    </xf>
    <xf numFmtId="0" fontId="11" fillId="2" borderId="2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1" fillId="2" borderId="10" xfId="0" applyFont="1" applyFill="1" applyBorder="1" applyAlignment="1">
      <alignment horizontal="center" vertical="justify"/>
    </xf>
    <xf numFmtId="0" fontId="11" fillId="2" borderId="10" xfId="0" applyFont="1" applyFill="1" applyBorder="1" applyAlignment="1">
      <alignment/>
    </xf>
    <xf numFmtId="0" fontId="11" fillId="2" borderId="45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181" fontId="20" fillId="0" borderId="29" xfId="0" applyNumberFormat="1" applyFont="1" applyFill="1" applyBorder="1" applyAlignment="1">
      <alignment horizontal="right"/>
    </xf>
    <xf numFmtId="181" fontId="20" fillId="0" borderId="10" xfId="0" applyNumberFormat="1" applyFont="1" applyFill="1" applyBorder="1" applyAlignment="1">
      <alignment horizontal="right"/>
    </xf>
    <xf numFmtId="181" fontId="20" fillId="0" borderId="45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justify"/>
    </xf>
    <xf numFmtId="0" fontId="0" fillId="0" borderId="8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30" fillId="0" borderId="67" xfId="0" applyNumberFormat="1" applyFont="1" applyFill="1" applyBorder="1" applyAlignment="1">
      <alignment horizontal="center"/>
    </xf>
    <xf numFmtId="3" fontId="30" fillId="0" borderId="68" xfId="0" applyNumberFormat="1" applyFont="1" applyFill="1" applyBorder="1" applyAlignment="1">
      <alignment horizontal="center"/>
    </xf>
    <xf numFmtId="3" fontId="30" fillId="0" borderId="69" xfId="0" applyNumberFormat="1" applyFont="1" applyFill="1" applyBorder="1" applyAlignment="1">
      <alignment horizontal="center"/>
    </xf>
    <xf numFmtId="0" fontId="30" fillId="0" borderId="29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wrapText="1"/>
    </xf>
    <xf numFmtId="0" fontId="20" fillId="0" borderId="26" xfId="0" applyFont="1" applyFill="1" applyBorder="1" applyAlignment="1">
      <alignment wrapText="1"/>
    </xf>
    <xf numFmtId="0" fontId="20" fillId="0" borderId="7" xfId="0" applyFont="1" applyFill="1" applyBorder="1" applyAlignment="1">
      <alignment vertical="justify"/>
    </xf>
    <xf numFmtId="0" fontId="29" fillId="0" borderId="0" xfId="0" applyFont="1" applyFill="1" applyBorder="1" applyAlignment="1">
      <alignment horizontal="center" vertical="justify" wrapText="1"/>
    </xf>
    <xf numFmtId="0" fontId="29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29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justify" wrapText="1"/>
    </xf>
    <xf numFmtId="0" fontId="26" fillId="0" borderId="0" xfId="0" applyFont="1" applyAlignment="1">
      <alignment horizontal="center" wrapText="1"/>
    </xf>
    <xf numFmtId="0" fontId="26" fillId="0" borderId="29" xfId="0" applyFont="1" applyBorder="1" applyAlignment="1">
      <alignment horizont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.BÖLÜM-MALİ TABLOLAR-ak-pas-gn-kz-özk-na-kd" xfId="21"/>
    <cellStyle name="Normal_akbnk-enf 31.12.2003" xfId="22"/>
    <cellStyle name="Normal_SHEET" xfId="23"/>
    <cellStyle name="Normal_Worksheet in 2233 Financial Statements Control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20" customWidth="1"/>
    <col min="2" max="2" width="9.00390625" style="20" customWidth="1"/>
    <col min="3" max="3" width="68.00390625" style="20" customWidth="1"/>
    <col min="4" max="4" width="8.421875" style="20" customWidth="1"/>
    <col min="5" max="5" width="12.7109375" style="100" customWidth="1"/>
    <col min="6" max="6" width="12.7109375" style="9" customWidth="1"/>
    <col min="7" max="10" width="12.7109375" style="100" customWidth="1"/>
    <col min="11" max="16384" width="9.140625" style="20" customWidth="1"/>
  </cols>
  <sheetData>
    <row r="1" spans="1:17" ht="9.75" customHeight="1">
      <c r="A1" s="18"/>
      <c r="B1" s="19"/>
      <c r="C1" s="19"/>
      <c r="D1" s="19"/>
      <c r="E1" s="19"/>
      <c r="F1" s="59"/>
      <c r="G1" s="19"/>
      <c r="H1" s="19"/>
      <c r="I1" s="19"/>
      <c r="J1" s="62"/>
      <c r="L1" s="78"/>
      <c r="M1" s="78"/>
      <c r="N1" s="78"/>
      <c r="O1" s="78"/>
      <c r="P1" s="78"/>
      <c r="Q1" s="78"/>
    </row>
    <row r="2" spans="1:17" ht="36" customHeight="1">
      <c r="A2" s="5"/>
      <c r="B2" s="672" t="s">
        <v>667</v>
      </c>
      <c r="C2" s="672"/>
      <c r="D2" s="672"/>
      <c r="E2" s="672"/>
      <c r="F2" s="672"/>
      <c r="G2" s="672"/>
      <c r="H2" s="672"/>
      <c r="I2" s="672"/>
      <c r="J2" s="673"/>
      <c r="L2" s="2"/>
      <c r="M2" s="2"/>
      <c r="N2" s="2"/>
      <c r="O2" s="2"/>
      <c r="P2" s="2"/>
      <c r="Q2" s="2"/>
    </row>
    <row r="3" spans="1:17" ht="9.75" customHeight="1">
      <c r="A3" s="5"/>
      <c r="B3" s="9"/>
      <c r="C3" s="9"/>
      <c r="D3" s="9"/>
      <c r="E3" s="9"/>
      <c r="G3" s="60"/>
      <c r="H3" s="60"/>
      <c r="I3" s="60"/>
      <c r="J3" s="61"/>
      <c r="L3" s="670"/>
      <c r="M3" s="671"/>
      <c r="N3" s="671"/>
      <c r="O3" s="671"/>
      <c r="P3" s="671"/>
      <c r="Q3" s="671"/>
    </row>
    <row r="4" spans="1:17" ht="9.75" customHeight="1">
      <c r="A4" s="4"/>
      <c r="B4" s="21"/>
      <c r="C4" s="21"/>
      <c r="D4" s="22"/>
      <c r="E4" s="674" t="s">
        <v>166</v>
      </c>
      <c r="F4" s="675"/>
      <c r="G4" s="675"/>
      <c r="H4" s="675"/>
      <c r="I4" s="675"/>
      <c r="J4" s="676"/>
      <c r="L4" s="79"/>
      <c r="M4" s="79"/>
      <c r="N4" s="79"/>
      <c r="O4" s="79"/>
      <c r="P4" s="79"/>
      <c r="Q4" s="79"/>
    </row>
    <row r="5" spans="1:10" ht="15.75" customHeight="1">
      <c r="A5" s="5"/>
      <c r="B5" s="9"/>
      <c r="C5" s="9"/>
      <c r="D5" s="23"/>
      <c r="E5" s="677"/>
      <c r="F5" s="678"/>
      <c r="G5" s="678"/>
      <c r="H5" s="678"/>
      <c r="I5" s="678"/>
      <c r="J5" s="679"/>
    </row>
    <row r="6" spans="1:10" ht="15.75" customHeight="1">
      <c r="A6" s="5"/>
      <c r="B6" s="9"/>
      <c r="C6" s="9"/>
      <c r="D6" s="23"/>
      <c r="E6" s="63"/>
      <c r="F6" s="64" t="s">
        <v>148</v>
      </c>
      <c r="G6" s="65"/>
      <c r="H6" s="66"/>
      <c r="I6" s="64" t="s">
        <v>149</v>
      </c>
      <c r="J6" s="67"/>
    </row>
    <row r="7" spans="1:10" ht="15.75" customHeight="1">
      <c r="A7" s="5"/>
      <c r="B7" s="9"/>
      <c r="C7" s="9"/>
      <c r="D7" s="23"/>
      <c r="E7" s="243"/>
      <c r="F7" s="240" t="s">
        <v>677</v>
      </c>
      <c r="G7" s="241"/>
      <c r="H7" s="226"/>
      <c r="I7" s="240" t="s">
        <v>665</v>
      </c>
      <c r="J7" s="242"/>
    </row>
    <row r="8" spans="1:10" ht="15.75" customHeight="1">
      <c r="A8" s="5"/>
      <c r="B8" s="9"/>
      <c r="C8" s="24" t="s">
        <v>59</v>
      </c>
      <c r="D8" s="25" t="s">
        <v>98</v>
      </c>
      <c r="E8" s="68"/>
      <c r="F8" s="69" t="s">
        <v>672</v>
      </c>
      <c r="G8" s="70"/>
      <c r="H8" s="69"/>
      <c r="I8" s="69" t="s">
        <v>656</v>
      </c>
      <c r="J8" s="71"/>
    </row>
    <row r="9" spans="1:10" ht="15.75" customHeight="1">
      <c r="A9" s="5"/>
      <c r="B9" s="9"/>
      <c r="C9" s="24"/>
      <c r="D9" s="25"/>
      <c r="E9" s="72" t="s">
        <v>145</v>
      </c>
      <c r="F9" s="73" t="s">
        <v>146</v>
      </c>
      <c r="G9" s="73" t="s">
        <v>147</v>
      </c>
      <c r="H9" s="73" t="s">
        <v>145</v>
      </c>
      <c r="I9" s="73" t="s">
        <v>146</v>
      </c>
      <c r="J9" s="74" t="s">
        <v>147</v>
      </c>
    </row>
    <row r="10" spans="1:10" s="28" customFormat="1" ht="15.75">
      <c r="A10" s="6"/>
      <c r="B10" s="26" t="s">
        <v>15</v>
      </c>
      <c r="C10" s="26" t="s">
        <v>134</v>
      </c>
      <c r="D10" s="27" t="s">
        <v>97</v>
      </c>
      <c r="E10" s="297">
        <v>37826</v>
      </c>
      <c r="F10" s="297">
        <v>631</v>
      </c>
      <c r="G10" s="297">
        <f aca="true" t="shared" si="0" ref="G10:G68">+E10+F10</f>
        <v>38457</v>
      </c>
      <c r="H10" s="249">
        <v>20217</v>
      </c>
      <c r="I10" s="249">
        <v>630</v>
      </c>
      <c r="J10" s="337">
        <f>+H10+I10</f>
        <v>20847</v>
      </c>
    </row>
    <row r="11" spans="1:10" s="28" customFormat="1" ht="15.75">
      <c r="A11" s="7"/>
      <c r="B11" s="12" t="s">
        <v>20</v>
      </c>
      <c r="C11" s="13" t="s">
        <v>628</v>
      </c>
      <c r="D11" s="14" t="s">
        <v>99</v>
      </c>
      <c r="E11" s="298">
        <f>+E12+E16+E20</f>
        <v>2647</v>
      </c>
      <c r="F11" s="298">
        <f>+F12+F16+F20</f>
        <v>0</v>
      </c>
      <c r="G11" s="298">
        <f t="shared" si="0"/>
        <v>2647</v>
      </c>
      <c r="H11" s="250">
        <f>+H12+H16+H20</f>
        <v>2445</v>
      </c>
      <c r="I11" s="250">
        <f>+I12+I16+I20</f>
        <v>0</v>
      </c>
      <c r="J11" s="338">
        <f aca="true" t="shared" si="1" ref="J11:J68">+H11+I11</f>
        <v>2445</v>
      </c>
    </row>
    <row r="12" spans="1:10" s="28" customFormat="1" ht="15.75">
      <c r="A12" s="7"/>
      <c r="B12" s="170" t="s">
        <v>43</v>
      </c>
      <c r="C12" s="169" t="s">
        <v>605</v>
      </c>
      <c r="D12" s="14"/>
      <c r="E12" s="299">
        <f>SUM(E13:E15)</f>
        <v>2647</v>
      </c>
      <c r="F12" s="299">
        <f>SUM(F13:F15)</f>
        <v>0</v>
      </c>
      <c r="G12" s="299">
        <f t="shared" si="0"/>
        <v>2647</v>
      </c>
      <c r="H12" s="292">
        <f>SUM(H13:H15)</f>
        <v>2445</v>
      </c>
      <c r="I12" s="292">
        <f>SUM(I13:I15)</f>
        <v>0</v>
      </c>
      <c r="J12" s="339">
        <f t="shared" si="1"/>
        <v>2445</v>
      </c>
    </row>
    <row r="13" spans="1:10" ht="15.75">
      <c r="A13" s="5"/>
      <c r="B13" s="170" t="s">
        <v>75</v>
      </c>
      <c r="C13" s="174" t="s">
        <v>135</v>
      </c>
      <c r="D13" s="25"/>
      <c r="E13" s="299">
        <v>2647</v>
      </c>
      <c r="F13" s="299">
        <v>0</v>
      </c>
      <c r="G13" s="299">
        <f t="shared" si="0"/>
        <v>2647</v>
      </c>
      <c r="H13" s="251">
        <v>2445</v>
      </c>
      <c r="I13" s="251">
        <v>0</v>
      </c>
      <c r="J13" s="340">
        <f t="shared" si="1"/>
        <v>2445</v>
      </c>
    </row>
    <row r="14" spans="1:10" ht="15.75">
      <c r="A14" s="5"/>
      <c r="B14" s="170" t="s">
        <v>76</v>
      </c>
      <c r="C14" s="174" t="s">
        <v>469</v>
      </c>
      <c r="D14" s="25"/>
      <c r="E14" s="299">
        <v>0</v>
      </c>
      <c r="F14" s="299">
        <v>0</v>
      </c>
      <c r="G14" s="299">
        <f t="shared" si="0"/>
        <v>0</v>
      </c>
      <c r="H14" s="251">
        <v>0</v>
      </c>
      <c r="I14" s="251">
        <v>0</v>
      </c>
      <c r="J14" s="340">
        <f t="shared" si="1"/>
        <v>0</v>
      </c>
    </row>
    <row r="15" spans="1:10" ht="15.75">
      <c r="A15" s="5"/>
      <c r="B15" s="170" t="s">
        <v>77</v>
      </c>
      <c r="C15" s="174" t="s">
        <v>115</v>
      </c>
      <c r="D15" s="25"/>
      <c r="E15" s="299">
        <v>0</v>
      </c>
      <c r="F15" s="299">
        <v>0</v>
      </c>
      <c r="G15" s="299">
        <f t="shared" si="0"/>
        <v>0</v>
      </c>
      <c r="H15" s="251">
        <v>0</v>
      </c>
      <c r="I15" s="251">
        <v>0</v>
      </c>
      <c r="J15" s="340">
        <f t="shared" si="1"/>
        <v>0</v>
      </c>
    </row>
    <row r="16" spans="1:10" s="28" customFormat="1" ht="15.75">
      <c r="A16" s="7"/>
      <c r="B16" s="170" t="s">
        <v>44</v>
      </c>
      <c r="C16" s="169" t="s">
        <v>606</v>
      </c>
      <c r="D16" s="14"/>
      <c r="E16" s="299">
        <f>SUM(E17:E19)</f>
        <v>0</v>
      </c>
      <c r="F16" s="299">
        <f>SUM(F17:F19)</f>
        <v>0</v>
      </c>
      <c r="G16" s="299">
        <f t="shared" si="0"/>
        <v>0</v>
      </c>
      <c r="H16" s="292">
        <f>SUM(H17:H19)</f>
        <v>0</v>
      </c>
      <c r="I16" s="292">
        <f>SUM(I17:I19)</f>
        <v>0</v>
      </c>
      <c r="J16" s="339">
        <f t="shared" si="1"/>
        <v>0</v>
      </c>
    </row>
    <row r="17" spans="1:10" s="28" customFormat="1" ht="15.75">
      <c r="A17" s="5"/>
      <c r="B17" s="170" t="s">
        <v>466</v>
      </c>
      <c r="C17" s="174" t="s">
        <v>135</v>
      </c>
      <c r="D17" s="14"/>
      <c r="E17" s="299">
        <v>0</v>
      </c>
      <c r="F17" s="299">
        <v>0</v>
      </c>
      <c r="G17" s="299">
        <f t="shared" si="0"/>
        <v>0</v>
      </c>
      <c r="H17" s="251">
        <v>0</v>
      </c>
      <c r="I17" s="251">
        <v>0</v>
      </c>
      <c r="J17" s="340">
        <f t="shared" si="1"/>
        <v>0</v>
      </c>
    </row>
    <row r="18" spans="1:10" s="28" customFormat="1" ht="15.75">
      <c r="A18" s="5"/>
      <c r="B18" s="170" t="s">
        <v>467</v>
      </c>
      <c r="C18" s="174" t="s">
        <v>469</v>
      </c>
      <c r="D18" s="14"/>
      <c r="E18" s="299">
        <v>0</v>
      </c>
      <c r="F18" s="299">
        <v>0</v>
      </c>
      <c r="G18" s="299">
        <f t="shared" si="0"/>
        <v>0</v>
      </c>
      <c r="H18" s="251">
        <v>0</v>
      </c>
      <c r="I18" s="251">
        <v>0</v>
      </c>
      <c r="J18" s="340">
        <f t="shared" si="1"/>
        <v>0</v>
      </c>
    </row>
    <row r="19" spans="1:10" s="28" customFormat="1" ht="15.75">
      <c r="A19" s="5"/>
      <c r="B19" s="170" t="s">
        <v>468</v>
      </c>
      <c r="C19" s="174" t="s">
        <v>115</v>
      </c>
      <c r="D19" s="14"/>
      <c r="E19" s="299">
        <v>0</v>
      </c>
      <c r="F19" s="299">
        <v>0</v>
      </c>
      <c r="G19" s="299">
        <f t="shared" si="0"/>
        <v>0</v>
      </c>
      <c r="H19" s="251">
        <v>0</v>
      </c>
      <c r="I19" s="251">
        <v>0</v>
      </c>
      <c r="J19" s="340">
        <f t="shared" si="1"/>
        <v>0</v>
      </c>
    </row>
    <row r="20" spans="1:10" s="28" customFormat="1" ht="15.75">
      <c r="A20" s="5"/>
      <c r="B20" s="170" t="s">
        <v>45</v>
      </c>
      <c r="C20" s="174" t="s">
        <v>483</v>
      </c>
      <c r="D20" s="14"/>
      <c r="E20" s="299">
        <v>0</v>
      </c>
      <c r="F20" s="299">
        <v>0</v>
      </c>
      <c r="G20" s="299">
        <f t="shared" si="0"/>
        <v>0</v>
      </c>
      <c r="H20" s="292">
        <v>0</v>
      </c>
      <c r="I20" s="292">
        <v>0</v>
      </c>
      <c r="J20" s="339">
        <f t="shared" si="1"/>
        <v>0</v>
      </c>
    </row>
    <row r="21" spans="1:10" s="28" customFormat="1" ht="15.75">
      <c r="A21" s="7"/>
      <c r="B21" s="209" t="s">
        <v>19</v>
      </c>
      <c r="C21" s="208" t="s">
        <v>608</v>
      </c>
      <c r="D21" s="210" t="s">
        <v>100</v>
      </c>
      <c r="E21" s="298">
        <v>141274</v>
      </c>
      <c r="F21" s="298">
        <v>5840</v>
      </c>
      <c r="G21" s="298">
        <f t="shared" si="0"/>
        <v>147114</v>
      </c>
      <c r="H21" s="250">
        <v>101216</v>
      </c>
      <c r="I21" s="250">
        <v>6081</v>
      </c>
      <c r="J21" s="338">
        <f t="shared" si="1"/>
        <v>107297</v>
      </c>
    </row>
    <row r="22" spans="1:10" s="28" customFormat="1" ht="15.75">
      <c r="A22" s="7"/>
      <c r="B22" s="12" t="s">
        <v>18</v>
      </c>
      <c r="C22" s="208" t="s">
        <v>609</v>
      </c>
      <c r="D22" s="210"/>
      <c r="E22" s="298">
        <f>SUM(E23:E25)</f>
        <v>689985</v>
      </c>
      <c r="F22" s="298">
        <f>SUM(F23:F25)</f>
        <v>0</v>
      </c>
      <c r="G22" s="298">
        <f t="shared" si="0"/>
        <v>689985</v>
      </c>
      <c r="H22" s="250">
        <f>SUM(H23:H25)</f>
        <v>333952</v>
      </c>
      <c r="I22" s="250">
        <f>SUM(I23:I25)</f>
        <v>0</v>
      </c>
      <c r="J22" s="338">
        <f t="shared" si="1"/>
        <v>333952</v>
      </c>
    </row>
    <row r="23" spans="1:10" s="28" customFormat="1" ht="15.75">
      <c r="A23" s="7"/>
      <c r="B23" s="170" t="s">
        <v>62</v>
      </c>
      <c r="C23" s="254" t="s">
        <v>610</v>
      </c>
      <c r="D23" s="210"/>
      <c r="E23" s="299">
        <v>682162</v>
      </c>
      <c r="F23" s="299">
        <f>0</f>
        <v>0</v>
      </c>
      <c r="G23" s="299">
        <f t="shared" si="0"/>
        <v>682162</v>
      </c>
      <c r="H23" s="251">
        <v>326475</v>
      </c>
      <c r="I23" s="251">
        <f>0</f>
        <v>0</v>
      </c>
      <c r="J23" s="340">
        <f t="shared" si="1"/>
        <v>326475</v>
      </c>
    </row>
    <row r="24" spans="1:10" s="28" customFormat="1" ht="15.75">
      <c r="A24" s="7"/>
      <c r="B24" s="170" t="s">
        <v>63</v>
      </c>
      <c r="C24" s="254" t="s">
        <v>611</v>
      </c>
      <c r="D24" s="210"/>
      <c r="E24" s="299">
        <v>0</v>
      </c>
      <c r="F24" s="299">
        <v>0</v>
      </c>
      <c r="G24" s="299">
        <f t="shared" si="0"/>
        <v>0</v>
      </c>
      <c r="H24" s="251">
        <v>0</v>
      </c>
      <c r="I24" s="251">
        <v>0</v>
      </c>
      <c r="J24" s="340">
        <f t="shared" si="1"/>
        <v>0</v>
      </c>
    </row>
    <row r="25" spans="1:10" s="28" customFormat="1" ht="15.75">
      <c r="A25" s="7"/>
      <c r="B25" s="170" t="s">
        <v>111</v>
      </c>
      <c r="C25" s="254" t="s">
        <v>612</v>
      </c>
      <c r="D25" s="210"/>
      <c r="E25" s="299">
        <v>7823</v>
      </c>
      <c r="F25" s="299">
        <f>0</f>
        <v>0</v>
      </c>
      <c r="G25" s="299">
        <f t="shared" si="0"/>
        <v>7823</v>
      </c>
      <c r="H25" s="251">
        <v>7477</v>
      </c>
      <c r="I25" s="251">
        <f>0</f>
        <v>0</v>
      </c>
      <c r="J25" s="340">
        <f t="shared" si="1"/>
        <v>7477</v>
      </c>
    </row>
    <row r="26" spans="1:10" s="28" customFormat="1" ht="15.75">
      <c r="A26" s="7"/>
      <c r="B26" s="12" t="s">
        <v>17</v>
      </c>
      <c r="C26" s="13" t="s">
        <v>607</v>
      </c>
      <c r="D26" s="14" t="s">
        <v>101</v>
      </c>
      <c r="E26" s="298">
        <f>SUM(E27:E29)</f>
        <v>461</v>
      </c>
      <c r="F26" s="298">
        <f>SUM(F27:F29)</f>
        <v>0</v>
      </c>
      <c r="G26" s="298">
        <f t="shared" si="0"/>
        <v>461</v>
      </c>
      <c r="H26" s="250">
        <f>SUM(H27:H29)</f>
        <v>461</v>
      </c>
      <c r="I26" s="250">
        <f>SUM(I27:I29)</f>
        <v>0</v>
      </c>
      <c r="J26" s="338">
        <f t="shared" si="1"/>
        <v>461</v>
      </c>
    </row>
    <row r="27" spans="1:10" s="28" customFormat="1" ht="15.75">
      <c r="A27" s="7"/>
      <c r="B27" s="11" t="s">
        <v>50</v>
      </c>
      <c r="C27" s="174" t="s">
        <v>469</v>
      </c>
      <c r="D27" s="14"/>
      <c r="E27" s="299">
        <f>461</f>
        <v>461</v>
      </c>
      <c r="F27" s="299">
        <f>0</f>
        <v>0</v>
      </c>
      <c r="G27" s="299">
        <f t="shared" si="0"/>
        <v>461</v>
      </c>
      <c r="H27" s="251">
        <f>461</f>
        <v>461</v>
      </c>
      <c r="I27" s="251">
        <f>0</f>
        <v>0</v>
      </c>
      <c r="J27" s="340">
        <f t="shared" si="1"/>
        <v>461</v>
      </c>
    </row>
    <row r="28" spans="1:10" s="28" customFormat="1" ht="15.75">
      <c r="A28" s="7"/>
      <c r="B28" s="11" t="s">
        <v>51</v>
      </c>
      <c r="C28" s="16" t="s">
        <v>135</v>
      </c>
      <c r="D28" s="14"/>
      <c r="E28" s="299">
        <v>0</v>
      </c>
      <c r="F28" s="299">
        <v>0</v>
      </c>
      <c r="G28" s="299">
        <f t="shared" si="0"/>
        <v>0</v>
      </c>
      <c r="H28" s="251">
        <v>0</v>
      </c>
      <c r="I28" s="251">
        <v>0</v>
      </c>
      <c r="J28" s="340">
        <f t="shared" si="1"/>
        <v>0</v>
      </c>
    </row>
    <row r="29" spans="1:10" ht="15.75">
      <c r="A29" s="5"/>
      <c r="B29" s="11" t="s">
        <v>312</v>
      </c>
      <c r="C29" s="15" t="s">
        <v>3</v>
      </c>
      <c r="D29" s="14"/>
      <c r="E29" s="299">
        <v>0</v>
      </c>
      <c r="F29" s="299">
        <v>0</v>
      </c>
      <c r="G29" s="299">
        <f t="shared" si="0"/>
        <v>0</v>
      </c>
      <c r="H29" s="251">
        <v>0</v>
      </c>
      <c r="I29" s="251">
        <v>0</v>
      </c>
      <c r="J29" s="340">
        <f t="shared" si="1"/>
        <v>0</v>
      </c>
    </row>
    <row r="30" spans="1:10" ht="15.75">
      <c r="A30" s="5"/>
      <c r="B30" s="12" t="s">
        <v>22</v>
      </c>
      <c r="C30" s="29" t="s">
        <v>160</v>
      </c>
      <c r="D30" s="14" t="s">
        <v>102</v>
      </c>
      <c r="E30" s="298">
        <f>+E31+E32-E33</f>
        <v>19491</v>
      </c>
      <c r="F30" s="298">
        <f>+F31+F32-F33</f>
        <v>0</v>
      </c>
      <c r="G30" s="298">
        <f t="shared" si="0"/>
        <v>19491</v>
      </c>
      <c r="H30" s="250">
        <f>+H31+H32-H33</f>
        <v>20372</v>
      </c>
      <c r="I30" s="250">
        <f>+I31+I32-I33</f>
        <v>0</v>
      </c>
      <c r="J30" s="338">
        <f t="shared" si="1"/>
        <v>20372</v>
      </c>
    </row>
    <row r="31" spans="1:10" ht="15.75">
      <c r="A31" s="5"/>
      <c r="B31" s="11" t="s">
        <v>87</v>
      </c>
      <c r="C31" s="9" t="s">
        <v>550</v>
      </c>
      <c r="D31" s="25"/>
      <c r="E31" s="299">
        <v>19491</v>
      </c>
      <c r="F31" s="299">
        <v>0</v>
      </c>
      <c r="G31" s="299">
        <f t="shared" si="0"/>
        <v>19491</v>
      </c>
      <c r="H31" s="251">
        <v>20372</v>
      </c>
      <c r="I31" s="251">
        <v>0</v>
      </c>
      <c r="J31" s="340">
        <f t="shared" si="1"/>
        <v>20372</v>
      </c>
    </row>
    <row r="32" spans="1:10" ht="15.75">
      <c r="A32" s="5"/>
      <c r="B32" s="11" t="s">
        <v>88</v>
      </c>
      <c r="C32" s="9" t="s">
        <v>116</v>
      </c>
      <c r="D32" s="25"/>
      <c r="E32" s="299">
        <v>0</v>
      </c>
      <c r="F32" s="299">
        <v>0</v>
      </c>
      <c r="G32" s="299">
        <f t="shared" si="0"/>
        <v>0</v>
      </c>
      <c r="H32" s="251">
        <v>0</v>
      </c>
      <c r="I32" s="251">
        <v>0</v>
      </c>
      <c r="J32" s="340">
        <f t="shared" si="1"/>
        <v>0</v>
      </c>
    </row>
    <row r="33" spans="1:10" ht="15.75">
      <c r="A33" s="5"/>
      <c r="B33" s="11" t="s">
        <v>140</v>
      </c>
      <c r="C33" s="9" t="s">
        <v>117</v>
      </c>
      <c r="D33" s="25"/>
      <c r="E33" s="299">
        <v>0</v>
      </c>
      <c r="F33" s="299">
        <v>0</v>
      </c>
      <c r="G33" s="299">
        <f t="shared" si="0"/>
        <v>0</v>
      </c>
      <c r="H33" s="251">
        <v>0</v>
      </c>
      <c r="I33" s="251">
        <v>0</v>
      </c>
      <c r="J33" s="340">
        <f t="shared" si="1"/>
        <v>0</v>
      </c>
    </row>
    <row r="34" spans="1:10" ht="15.75">
      <c r="A34" s="5"/>
      <c r="B34" s="12" t="s">
        <v>21</v>
      </c>
      <c r="C34" s="12" t="s">
        <v>118</v>
      </c>
      <c r="D34" s="14"/>
      <c r="E34" s="298">
        <f>0</f>
        <v>0</v>
      </c>
      <c r="F34" s="298">
        <v>0</v>
      </c>
      <c r="G34" s="298">
        <f t="shared" si="0"/>
        <v>0</v>
      </c>
      <c r="H34" s="250">
        <f>0</f>
        <v>0</v>
      </c>
      <c r="I34" s="250">
        <v>0</v>
      </c>
      <c r="J34" s="338">
        <f t="shared" si="1"/>
        <v>0</v>
      </c>
    </row>
    <row r="35" spans="1:10" s="28" customFormat="1" ht="15.75">
      <c r="A35" s="7"/>
      <c r="B35" s="12" t="s">
        <v>23</v>
      </c>
      <c r="C35" s="13" t="s">
        <v>629</v>
      </c>
      <c r="D35" s="14" t="s">
        <v>103</v>
      </c>
      <c r="E35" s="298">
        <f>SUM(E36:E37)</f>
        <v>57817</v>
      </c>
      <c r="F35" s="298">
        <f>SUM(F36:F37)</f>
        <v>0</v>
      </c>
      <c r="G35" s="298">
        <f t="shared" si="0"/>
        <v>57817</v>
      </c>
      <c r="H35" s="250">
        <f>SUM(H36:H37)</f>
        <v>88980</v>
      </c>
      <c r="I35" s="250">
        <f>SUM(I36:I37)</f>
        <v>0</v>
      </c>
      <c r="J35" s="338">
        <f t="shared" si="1"/>
        <v>88980</v>
      </c>
    </row>
    <row r="36" spans="1:10" ht="15.75">
      <c r="A36" s="5"/>
      <c r="B36" s="11" t="s">
        <v>141</v>
      </c>
      <c r="C36" s="9" t="s">
        <v>135</v>
      </c>
      <c r="D36" s="25"/>
      <c r="E36" s="299">
        <v>57817</v>
      </c>
      <c r="F36" s="299">
        <v>0</v>
      </c>
      <c r="G36" s="299">
        <f t="shared" si="0"/>
        <v>57817</v>
      </c>
      <c r="H36" s="251">
        <v>88980</v>
      </c>
      <c r="I36" s="251">
        <v>0</v>
      </c>
      <c r="J36" s="340">
        <f t="shared" si="1"/>
        <v>88980</v>
      </c>
    </row>
    <row r="37" spans="1:10" ht="15.75">
      <c r="A37" s="5"/>
      <c r="B37" s="11" t="s">
        <v>142</v>
      </c>
      <c r="C37" s="9" t="s">
        <v>115</v>
      </c>
      <c r="D37" s="25"/>
      <c r="E37" s="299">
        <v>0</v>
      </c>
      <c r="F37" s="299">
        <v>0</v>
      </c>
      <c r="G37" s="299">
        <f t="shared" si="0"/>
        <v>0</v>
      </c>
      <c r="H37" s="251">
        <v>0</v>
      </c>
      <c r="I37" s="251">
        <v>0</v>
      </c>
      <c r="J37" s="340">
        <f t="shared" si="1"/>
        <v>0</v>
      </c>
    </row>
    <row r="38" spans="1:10" ht="15.75">
      <c r="A38" s="5"/>
      <c r="B38" s="13" t="s">
        <v>24</v>
      </c>
      <c r="C38" s="13" t="s">
        <v>456</v>
      </c>
      <c r="D38" s="14" t="s">
        <v>104</v>
      </c>
      <c r="E38" s="298">
        <f>+E39+E40</f>
        <v>0</v>
      </c>
      <c r="F38" s="298">
        <f>+F39+F40</f>
        <v>0</v>
      </c>
      <c r="G38" s="298">
        <f t="shared" si="0"/>
        <v>0</v>
      </c>
      <c r="H38" s="250">
        <f>+H39+H40</f>
        <v>0</v>
      </c>
      <c r="I38" s="250">
        <f>+I39+I40</f>
        <v>0</v>
      </c>
      <c r="J38" s="338">
        <f t="shared" si="1"/>
        <v>0</v>
      </c>
    </row>
    <row r="39" spans="1:10" ht="15.75">
      <c r="A39" s="5"/>
      <c r="B39" s="175" t="s">
        <v>52</v>
      </c>
      <c r="C39" s="169" t="s">
        <v>459</v>
      </c>
      <c r="D39" s="14"/>
      <c r="E39" s="299">
        <v>0</v>
      </c>
      <c r="F39" s="299">
        <v>0</v>
      </c>
      <c r="G39" s="299">
        <f t="shared" si="0"/>
        <v>0</v>
      </c>
      <c r="H39" s="251">
        <v>0</v>
      </c>
      <c r="I39" s="251">
        <v>0</v>
      </c>
      <c r="J39" s="340">
        <f t="shared" si="1"/>
        <v>0</v>
      </c>
    </row>
    <row r="40" spans="1:10" ht="15.75">
      <c r="A40" s="5"/>
      <c r="B40" s="175" t="s">
        <v>53</v>
      </c>
      <c r="C40" s="169" t="s">
        <v>465</v>
      </c>
      <c r="D40" s="14"/>
      <c r="E40" s="299">
        <f>+E41+E42</f>
        <v>0</v>
      </c>
      <c r="F40" s="299">
        <f>+F41+F42</f>
        <v>0</v>
      </c>
      <c r="G40" s="299">
        <f t="shared" si="0"/>
        <v>0</v>
      </c>
      <c r="H40" s="292">
        <f>+H41+H42</f>
        <v>0</v>
      </c>
      <c r="I40" s="292">
        <f>+I41+I42</f>
        <v>0</v>
      </c>
      <c r="J40" s="339">
        <f t="shared" si="1"/>
        <v>0</v>
      </c>
    </row>
    <row r="41" spans="1:10" ht="15.75">
      <c r="A41" s="5"/>
      <c r="B41" s="175" t="s">
        <v>470</v>
      </c>
      <c r="C41" s="169" t="s">
        <v>555</v>
      </c>
      <c r="D41" s="14"/>
      <c r="E41" s="299">
        <f>0</f>
        <v>0</v>
      </c>
      <c r="F41" s="299">
        <v>0</v>
      </c>
      <c r="G41" s="299">
        <f t="shared" si="0"/>
        <v>0</v>
      </c>
      <c r="H41" s="251">
        <f>0</f>
        <v>0</v>
      </c>
      <c r="I41" s="251">
        <v>0</v>
      </c>
      <c r="J41" s="340">
        <f t="shared" si="1"/>
        <v>0</v>
      </c>
    </row>
    <row r="42" spans="1:10" ht="15.75">
      <c r="A42" s="5"/>
      <c r="B42" s="175" t="s">
        <v>471</v>
      </c>
      <c r="C42" s="169" t="s">
        <v>554</v>
      </c>
      <c r="D42" s="14"/>
      <c r="E42" s="299">
        <v>0</v>
      </c>
      <c r="F42" s="299">
        <v>0</v>
      </c>
      <c r="G42" s="299">
        <f t="shared" si="0"/>
        <v>0</v>
      </c>
      <c r="H42" s="251">
        <v>0</v>
      </c>
      <c r="I42" s="251">
        <v>0</v>
      </c>
      <c r="J42" s="340">
        <f t="shared" si="1"/>
        <v>0</v>
      </c>
    </row>
    <row r="43" spans="1:10" s="28" customFormat="1" ht="15.75">
      <c r="A43" s="7"/>
      <c r="B43" s="13" t="s">
        <v>25</v>
      </c>
      <c r="C43" s="13" t="s">
        <v>478</v>
      </c>
      <c r="D43" s="14" t="s">
        <v>105</v>
      </c>
      <c r="E43" s="298">
        <f>SUM(E44:E45)</f>
        <v>4825</v>
      </c>
      <c r="F43" s="298">
        <f>SUM(F44:F45)</f>
        <v>0</v>
      </c>
      <c r="G43" s="298">
        <f t="shared" si="0"/>
        <v>4825</v>
      </c>
      <c r="H43" s="250">
        <f>SUM(H44:H45)</f>
        <v>4825</v>
      </c>
      <c r="I43" s="250">
        <f>SUM(I44:I45)</f>
        <v>0</v>
      </c>
      <c r="J43" s="338">
        <f t="shared" si="1"/>
        <v>4825</v>
      </c>
    </row>
    <row r="44" spans="1:10" s="28" customFormat="1" ht="15.75">
      <c r="A44" s="7"/>
      <c r="B44" s="175" t="s">
        <v>458</v>
      </c>
      <c r="C44" s="169" t="s">
        <v>479</v>
      </c>
      <c r="D44" s="14"/>
      <c r="E44" s="299">
        <f>4825</f>
        <v>4825</v>
      </c>
      <c r="F44" s="299">
        <v>0</v>
      </c>
      <c r="G44" s="299">
        <f t="shared" si="0"/>
        <v>4825</v>
      </c>
      <c r="H44" s="251">
        <f>4825</f>
        <v>4825</v>
      </c>
      <c r="I44" s="251">
        <v>0</v>
      </c>
      <c r="J44" s="340">
        <f t="shared" si="1"/>
        <v>4825</v>
      </c>
    </row>
    <row r="45" spans="1:10" s="28" customFormat="1" ht="15.75">
      <c r="A45" s="7"/>
      <c r="B45" s="175" t="s">
        <v>460</v>
      </c>
      <c r="C45" s="169" t="s">
        <v>480</v>
      </c>
      <c r="D45" s="14"/>
      <c r="E45" s="299">
        <v>0</v>
      </c>
      <c r="F45" s="299">
        <v>0</v>
      </c>
      <c r="G45" s="299">
        <f t="shared" si="0"/>
        <v>0</v>
      </c>
      <c r="H45" s="251">
        <v>0</v>
      </c>
      <c r="I45" s="251">
        <v>0</v>
      </c>
      <c r="J45" s="340">
        <f t="shared" si="1"/>
        <v>0</v>
      </c>
    </row>
    <row r="46" spans="1:10" s="28" customFormat="1" ht="15.75">
      <c r="A46" s="7"/>
      <c r="B46" s="13" t="s">
        <v>26</v>
      </c>
      <c r="C46" s="13" t="s">
        <v>457</v>
      </c>
      <c r="D46" s="14" t="s">
        <v>106</v>
      </c>
      <c r="E46" s="298">
        <f>+E47+E48</f>
        <v>0</v>
      </c>
      <c r="F46" s="298">
        <f>+F47+F48</f>
        <v>0</v>
      </c>
      <c r="G46" s="298">
        <f t="shared" si="0"/>
        <v>0</v>
      </c>
      <c r="H46" s="250">
        <f>+H47+H48</f>
        <v>0</v>
      </c>
      <c r="I46" s="250">
        <f>+I47+I48</f>
        <v>0</v>
      </c>
      <c r="J46" s="338">
        <f t="shared" si="1"/>
        <v>0</v>
      </c>
    </row>
    <row r="47" spans="1:10" s="28" customFormat="1" ht="15.75">
      <c r="A47" s="7"/>
      <c r="B47" s="175" t="s">
        <v>54</v>
      </c>
      <c r="C47" s="169" t="s">
        <v>459</v>
      </c>
      <c r="D47" s="14"/>
      <c r="E47" s="299">
        <v>0</v>
      </c>
      <c r="F47" s="299">
        <v>0</v>
      </c>
      <c r="G47" s="299">
        <f t="shared" si="0"/>
        <v>0</v>
      </c>
      <c r="H47" s="251">
        <v>0</v>
      </c>
      <c r="I47" s="251">
        <v>0</v>
      </c>
      <c r="J47" s="340">
        <f t="shared" si="1"/>
        <v>0</v>
      </c>
    </row>
    <row r="48" spans="1:10" s="28" customFormat="1" ht="15.75">
      <c r="A48" s="7"/>
      <c r="B48" s="175" t="s">
        <v>55</v>
      </c>
      <c r="C48" s="169" t="s">
        <v>465</v>
      </c>
      <c r="D48" s="14"/>
      <c r="E48" s="300">
        <f>+E49+E50</f>
        <v>0</v>
      </c>
      <c r="F48" s="300">
        <f>+F49+F50</f>
        <v>0</v>
      </c>
      <c r="G48" s="300">
        <f t="shared" si="0"/>
        <v>0</v>
      </c>
      <c r="H48" s="291">
        <f>+H49+H50</f>
        <v>0</v>
      </c>
      <c r="I48" s="291">
        <f>+I49+I50</f>
        <v>0</v>
      </c>
      <c r="J48" s="341">
        <f t="shared" si="1"/>
        <v>0</v>
      </c>
    </row>
    <row r="49" spans="1:10" s="28" customFormat="1" ht="15.75">
      <c r="A49" s="7"/>
      <c r="B49" s="175" t="s">
        <v>472</v>
      </c>
      <c r="C49" s="169" t="s">
        <v>462</v>
      </c>
      <c r="D49" s="14"/>
      <c r="E49" s="299">
        <v>0</v>
      </c>
      <c r="F49" s="299">
        <v>0</v>
      </c>
      <c r="G49" s="299">
        <f t="shared" si="0"/>
        <v>0</v>
      </c>
      <c r="H49" s="251">
        <v>0</v>
      </c>
      <c r="I49" s="251">
        <v>0</v>
      </c>
      <c r="J49" s="340">
        <f t="shared" si="1"/>
        <v>0</v>
      </c>
    </row>
    <row r="50" spans="1:10" s="28" customFormat="1" ht="15.75">
      <c r="A50" s="7"/>
      <c r="B50" s="175" t="s">
        <v>473</v>
      </c>
      <c r="C50" s="169" t="s">
        <v>463</v>
      </c>
      <c r="D50" s="14"/>
      <c r="E50" s="299">
        <f>0</f>
        <v>0</v>
      </c>
      <c r="F50" s="299">
        <v>0</v>
      </c>
      <c r="G50" s="299">
        <f t="shared" si="0"/>
        <v>0</v>
      </c>
      <c r="H50" s="251">
        <f>0</f>
        <v>0</v>
      </c>
      <c r="I50" s="251">
        <v>0</v>
      </c>
      <c r="J50" s="340">
        <f t="shared" si="1"/>
        <v>0</v>
      </c>
    </row>
    <row r="51" spans="1:10" s="28" customFormat="1" ht="15.75">
      <c r="A51" s="7"/>
      <c r="B51" s="12" t="s">
        <v>27</v>
      </c>
      <c r="C51" s="13" t="s">
        <v>604</v>
      </c>
      <c r="D51" s="14" t="s">
        <v>107</v>
      </c>
      <c r="E51" s="298">
        <f>+E52+E53+E54-E55</f>
        <v>0</v>
      </c>
      <c r="F51" s="298">
        <f>+F52+F53+F54-F55</f>
        <v>0</v>
      </c>
      <c r="G51" s="298">
        <f t="shared" si="0"/>
        <v>0</v>
      </c>
      <c r="H51" s="250">
        <f>+H52+H53+H54-H55</f>
        <v>0</v>
      </c>
      <c r="I51" s="250">
        <f>+I52+I53+I54-I55</f>
        <v>0</v>
      </c>
      <c r="J51" s="338">
        <f t="shared" si="1"/>
        <v>0</v>
      </c>
    </row>
    <row r="52" spans="1:10" ht="15.75">
      <c r="A52" s="5"/>
      <c r="B52" s="11" t="s">
        <v>461</v>
      </c>
      <c r="C52" s="9" t="s">
        <v>4</v>
      </c>
      <c r="D52" s="25"/>
      <c r="E52" s="299">
        <f>0</f>
        <v>0</v>
      </c>
      <c r="F52" s="299">
        <v>0</v>
      </c>
      <c r="G52" s="299">
        <f t="shared" si="0"/>
        <v>0</v>
      </c>
      <c r="H52" s="251">
        <f>0</f>
        <v>0</v>
      </c>
      <c r="I52" s="251">
        <v>0</v>
      </c>
      <c r="J52" s="340">
        <f t="shared" si="1"/>
        <v>0</v>
      </c>
    </row>
    <row r="53" spans="1:10" ht="15.75">
      <c r="A53" s="5"/>
      <c r="B53" s="11" t="s">
        <v>464</v>
      </c>
      <c r="C53" s="9" t="s">
        <v>546</v>
      </c>
      <c r="D53" s="25"/>
      <c r="E53" s="299">
        <f>0</f>
        <v>0</v>
      </c>
      <c r="F53" s="299">
        <v>0</v>
      </c>
      <c r="G53" s="299">
        <f t="shared" si="0"/>
        <v>0</v>
      </c>
      <c r="H53" s="251">
        <f>0</f>
        <v>0</v>
      </c>
      <c r="I53" s="251">
        <v>0</v>
      </c>
      <c r="J53" s="340">
        <f t="shared" si="1"/>
        <v>0</v>
      </c>
    </row>
    <row r="54" spans="1:10" ht="15.75">
      <c r="A54" s="5"/>
      <c r="B54" s="11" t="s">
        <v>484</v>
      </c>
      <c r="C54" s="9" t="s">
        <v>290</v>
      </c>
      <c r="D54" s="25"/>
      <c r="E54" s="299">
        <f>0</f>
        <v>0</v>
      </c>
      <c r="F54" s="299">
        <v>0</v>
      </c>
      <c r="G54" s="299">
        <f t="shared" si="0"/>
        <v>0</v>
      </c>
      <c r="H54" s="251">
        <f>0</f>
        <v>0</v>
      </c>
      <c r="I54" s="251">
        <v>0</v>
      </c>
      <c r="J54" s="340">
        <f t="shared" si="1"/>
        <v>0</v>
      </c>
    </row>
    <row r="55" spans="1:10" ht="15.75">
      <c r="A55" s="5"/>
      <c r="B55" s="11" t="s">
        <v>529</v>
      </c>
      <c r="C55" s="9" t="s">
        <v>556</v>
      </c>
      <c r="D55" s="25"/>
      <c r="E55" s="299">
        <f>0</f>
        <v>0</v>
      </c>
      <c r="F55" s="299">
        <v>0</v>
      </c>
      <c r="G55" s="299">
        <f t="shared" si="0"/>
        <v>0</v>
      </c>
      <c r="H55" s="251">
        <f>0</f>
        <v>0</v>
      </c>
      <c r="I55" s="251">
        <v>0</v>
      </c>
      <c r="J55" s="340">
        <f t="shared" si="1"/>
        <v>0</v>
      </c>
    </row>
    <row r="56" spans="1:10" s="28" customFormat="1" ht="15.75">
      <c r="A56" s="7"/>
      <c r="B56" s="12" t="s">
        <v>28</v>
      </c>
      <c r="C56" s="13" t="s">
        <v>549</v>
      </c>
      <c r="D56" s="14" t="s">
        <v>108</v>
      </c>
      <c r="E56" s="298">
        <f>SUM(E57:E59)</f>
        <v>0</v>
      </c>
      <c r="F56" s="298">
        <f>SUM(F57:F59)</f>
        <v>0</v>
      </c>
      <c r="G56" s="298">
        <f t="shared" si="0"/>
        <v>0</v>
      </c>
      <c r="H56" s="250">
        <f>SUM(H57:H59)</f>
        <v>0</v>
      </c>
      <c r="I56" s="250">
        <f>SUM(I57:I59)</f>
        <v>0</v>
      </c>
      <c r="J56" s="338">
        <f t="shared" si="1"/>
        <v>0</v>
      </c>
    </row>
    <row r="57" spans="1:10" s="28" customFormat="1" ht="15.75">
      <c r="A57" s="7"/>
      <c r="B57" s="170" t="s">
        <v>551</v>
      </c>
      <c r="C57" s="169" t="s">
        <v>481</v>
      </c>
      <c r="D57" s="14"/>
      <c r="E57" s="299">
        <f>0</f>
        <v>0</v>
      </c>
      <c r="F57" s="299">
        <v>0</v>
      </c>
      <c r="G57" s="299">
        <f t="shared" si="0"/>
        <v>0</v>
      </c>
      <c r="H57" s="251">
        <f>0</f>
        <v>0</v>
      </c>
      <c r="I57" s="251">
        <v>0</v>
      </c>
      <c r="J57" s="340">
        <f t="shared" si="1"/>
        <v>0</v>
      </c>
    </row>
    <row r="58" spans="1:10" s="28" customFormat="1" ht="15.75">
      <c r="A58" s="7"/>
      <c r="B58" s="170" t="s">
        <v>552</v>
      </c>
      <c r="C58" s="169" t="s">
        <v>482</v>
      </c>
      <c r="D58" s="14"/>
      <c r="E58" s="299">
        <f>0</f>
        <v>0</v>
      </c>
      <c r="F58" s="299">
        <v>0</v>
      </c>
      <c r="G58" s="299">
        <f t="shared" si="0"/>
        <v>0</v>
      </c>
      <c r="H58" s="251">
        <f>0</f>
        <v>0</v>
      </c>
      <c r="I58" s="251">
        <v>0</v>
      </c>
      <c r="J58" s="340">
        <f t="shared" si="1"/>
        <v>0</v>
      </c>
    </row>
    <row r="59" spans="1:10" s="28" customFormat="1" ht="15.75">
      <c r="A59" s="7"/>
      <c r="B59" s="170" t="s">
        <v>553</v>
      </c>
      <c r="C59" s="169" t="s">
        <v>477</v>
      </c>
      <c r="D59" s="14"/>
      <c r="E59" s="299">
        <f>0</f>
        <v>0</v>
      </c>
      <c r="F59" s="299">
        <v>0</v>
      </c>
      <c r="G59" s="299">
        <f t="shared" si="0"/>
        <v>0</v>
      </c>
      <c r="H59" s="251">
        <f>0</f>
        <v>0</v>
      </c>
      <c r="I59" s="251">
        <v>0</v>
      </c>
      <c r="J59" s="340">
        <f t="shared" si="1"/>
        <v>0</v>
      </c>
    </row>
    <row r="60" spans="1:10" s="28" customFormat="1" ht="15.75">
      <c r="A60" s="7"/>
      <c r="B60" s="13" t="s">
        <v>29</v>
      </c>
      <c r="C60" s="13" t="s">
        <v>155</v>
      </c>
      <c r="D60" s="14"/>
      <c r="E60" s="298">
        <v>8656</v>
      </c>
      <c r="F60" s="298">
        <v>0</v>
      </c>
      <c r="G60" s="298">
        <f t="shared" si="0"/>
        <v>8656</v>
      </c>
      <c r="H60" s="250">
        <v>8852</v>
      </c>
      <c r="I60" s="250">
        <v>0</v>
      </c>
      <c r="J60" s="338">
        <f t="shared" si="1"/>
        <v>8852</v>
      </c>
    </row>
    <row r="61" spans="1:10" s="28" customFormat="1" ht="15.75">
      <c r="A61" s="7"/>
      <c r="B61" s="12" t="s">
        <v>30</v>
      </c>
      <c r="C61" s="13" t="s">
        <v>156</v>
      </c>
      <c r="D61" s="14"/>
      <c r="E61" s="298">
        <f>SUM(E62:E63)</f>
        <v>143</v>
      </c>
      <c r="F61" s="298">
        <f>SUM(F62:F63)</f>
        <v>0</v>
      </c>
      <c r="G61" s="298">
        <f t="shared" si="0"/>
        <v>143</v>
      </c>
      <c r="H61" s="250">
        <f>SUM(H62:H63)</f>
        <v>214</v>
      </c>
      <c r="I61" s="250">
        <f>SUM(I62:I63)</f>
        <v>0</v>
      </c>
      <c r="J61" s="338">
        <f t="shared" si="1"/>
        <v>214</v>
      </c>
    </row>
    <row r="62" spans="1:10" ht="15.75">
      <c r="A62" s="5"/>
      <c r="B62" s="11" t="s">
        <v>143</v>
      </c>
      <c r="C62" s="16" t="s">
        <v>16</v>
      </c>
      <c r="D62" s="25"/>
      <c r="E62" s="299">
        <v>0</v>
      </c>
      <c r="F62" s="299">
        <v>0</v>
      </c>
      <c r="G62" s="299">
        <f t="shared" si="0"/>
        <v>0</v>
      </c>
      <c r="H62" s="251">
        <v>0</v>
      </c>
      <c r="I62" s="251">
        <v>0</v>
      </c>
      <c r="J62" s="340">
        <f t="shared" si="1"/>
        <v>0</v>
      </c>
    </row>
    <row r="63" spans="1:10" ht="15.75">
      <c r="A63" s="5"/>
      <c r="B63" s="11" t="s">
        <v>144</v>
      </c>
      <c r="C63" s="16" t="s">
        <v>2</v>
      </c>
      <c r="D63" s="25"/>
      <c r="E63" s="299">
        <v>143</v>
      </c>
      <c r="F63" s="299">
        <v>0</v>
      </c>
      <c r="G63" s="299">
        <f t="shared" si="0"/>
        <v>143</v>
      </c>
      <c r="H63" s="251">
        <v>214</v>
      </c>
      <c r="I63" s="251">
        <v>0</v>
      </c>
      <c r="J63" s="340">
        <f t="shared" si="1"/>
        <v>214</v>
      </c>
    </row>
    <row r="64" spans="1:10" ht="15.75">
      <c r="A64" s="5"/>
      <c r="B64" s="13" t="s">
        <v>31</v>
      </c>
      <c r="C64" s="13" t="s">
        <v>476</v>
      </c>
      <c r="D64" s="14" t="s">
        <v>109</v>
      </c>
      <c r="E64" s="298">
        <f>SUM(E65:E66)</f>
        <v>2674</v>
      </c>
      <c r="F64" s="298">
        <f>SUM(F65:F66)</f>
        <v>0</v>
      </c>
      <c r="G64" s="298">
        <f t="shared" si="0"/>
        <v>2674</v>
      </c>
      <c r="H64" s="250">
        <f>SUM(H65:H66)</f>
        <v>5110</v>
      </c>
      <c r="I64" s="250">
        <f>SUM(I65:I66)</f>
        <v>0</v>
      </c>
      <c r="J64" s="338">
        <f t="shared" si="1"/>
        <v>5110</v>
      </c>
    </row>
    <row r="65" spans="1:10" ht="15.75">
      <c r="A65" s="5"/>
      <c r="B65" s="168" t="s">
        <v>533</v>
      </c>
      <c r="C65" s="169" t="s">
        <v>474</v>
      </c>
      <c r="D65" s="14"/>
      <c r="E65" s="299">
        <v>2674</v>
      </c>
      <c r="F65" s="299">
        <v>0</v>
      </c>
      <c r="G65" s="299">
        <f t="shared" si="0"/>
        <v>2674</v>
      </c>
      <c r="H65" s="251">
        <v>5110</v>
      </c>
      <c r="I65" s="251">
        <v>0</v>
      </c>
      <c r="J65" s="340">
        <f t="shared" si="1"/>
        <v>5110</v>
      </c>
    </row>
    <row r="66" spans="1:10" ht="15.75">
      <c r="A66" s="5"/>
      <c r="B66" s="168" t="s">
        <v>534</v>
      </c>
      <c r="C66" s="169" t="s">
        <v>475</v>
      </c>
      <c r="D66" s="14"/>
      <c r="E66" s="299">
        <f>0</f>
        <v>0</v>
      </c>
      <c r="F66" s="299">
        <v>0</v>
      </c>
      <c r="G66" s="299">
        <f t="shared" si="0"/>
        <v>0</v>
      </c>
      <c r="H66" s="251">
        <f>0</f>
        <v>0</v>
      </c>
      <c r="I66" s="251">
        <v>0</v>
      </c>
      <c r="J66" s="340">
        <f t="shared" si="1"/>
        <v>0</v>
      </c>
    </row>
    <row r="67" spans="1:10" ht="15.75">
      <c r="A67" s="5"/>
      <c r="B67" s="173" t="s">
        <v>32</v>
      </c>
      <c r="C67" s="163" t="s">
        <v>449</v>
      </c>
      <c r="D67" s="14"/>
      <c r="E67" s="298">
        <v>0</v>
      </c>
      <c r="F67" s="298">
        <v>0</v>
      </c>
      <c r="G67" s="298">
        <f t="shared" si="0"/>
        <v>0</v>
      </c>
      <c r="H67" s="250">
        <v>0</v>
      </c>
      <c r="I67" s="250">
        <v>0</v>
      </c>
      <c r="J67" s="338">
        <f t="shared" si="1"/>
        <v>0</v>
      </c>
    </row>
    <row r="68" spans="1:11" s="28" customFormat="1" ht="15.75">
      <c r="A68" s="7"/>
      <c r="B68" s="13" t="s">
        <v>33</v>
      </c>
      <c r="C68" s="13" t="s">
        <v>58</v>
      </c>
      <c r="D68" s="14" t="s">
        <v>110</v>
      </c>
      <c r="E68" s="298">
        <v>1809</v>
      </c>
      <c r="F68" s="298">
        <v>10</v>
      </c>
      <c r="G68" s="298">
        <f t="shared" si="0"/>
        <v>1819</v>
      </c>
      <c r="H68" s="250">
        <f>6716-5110</f>
        <v>1606</v>
      </c>
      <c r="I68" s="250">
        <v>0</v>
      </c>
      <c r="J68" s="338">
        <f t="shared" si="1"/>
        <v>1606</v>
      </c>
      <c r="K68" s="239"/>
    </row>
    <row r="69" spans="1:10" ht="15.75">
      <c r="A69" s="5"/>
      <c r="B69" s="12"/>
      <c r="C69" s="163"/>
      <c r="D69" s="14"/>
      <c r="E69" s="299"/>
      <c r="F69" s="299"/>
      <c r="G69" s="299"/>
      <c r="H69" s="251"/>
      <c r="I69" s="251"/>
      <c r="J69" s="340"/>
    </row>
    <row r="70" spans="1:10" ht="15.75" customHeight="1">
      <c r="A70" s="8"/>
      <c r="B70" s="30"/>
      <c r="C70" s="31" t="s">
        <v>60</v>
      </c>
      <c r="D70" s="32"/>
      <c r="E70" s="301">
        <f>+E10+E11+E21+E22+E26+E30+E34+E35+E38+E43+E46+E51+E56+E60+E61+E64+E67+E68</f>
        <v>967608</v>
      </c>
      <c r="F70" s="301">
        <f>+F10+F11+F21+F26+F30+F34+F35+F38+F43+F46+F51+F56+F60+F61+F64+F67+F68</f>
        <v>6481</v>
      </c>
      <c r="G70" s="301">
        <f>+E70+F70</f>
        <v>974089</v>
      </c>
      <c r="H70" s="253">
        <f>+H10+H11+H21+H22+H26+H30+H34+H35+H38+H43+H46+H51+H56+H60+H61+H64+H67+H68</f>
        <v>588250</v>
      </c>
      <c r="I70" s="253">
        <f>+I10+I11+I21+I26+I30+I34+I35+I38+I43+I46+I51+I56+I60+I61+I64+I67+I68</f>
        <v>6711</v>
      </c>
      <c r="J70" s="342">
        <f>+H70+I70</f>
        <v>594961</v>
      </c>
    </row>
    <row r="71" spans="1:10" ht="15.75">
      <c r="A71" s="89"/>
      <c r="B71" s="323"/>
      <c r="C71" s="324"/>
      <c r="D71" s="34"/>
      <c r="E71" s="325"/>
      <c r="F71" s="325"/>
      <c r="G71" s="325"/>
      <c r="H71" s="325"/>
      <c r="I71" s="325"/>
      <c r="J71" s="326"/>
    </row>
    <row r="72" spans="1:10" ht="15.75">
      <c r="A72" s="39"/>
      <c r="B72" s="3"/>
      <c r="C72" s="41"/>
      <c r="D72" s="35"/>
      <c r="E72" s="215"/>
      <c r="F72" s="215"/>
      <c r="G72" s="215"/>
      <c r="H72" s="215"/>
      <c r="I72" s="215"/>
      <c r="J72" s="327"/>
    </row>
    <row r="73" spans="1:10" ht="15.75">
      <c r="A73" s="48"/>
      <c r="B73" s="2"/>
      <c r="C73" s="49"/>
      <c r="D73" s="56"/>
      <c r="E73" s="215"/>
      <c r="F73" s="215"/>
      <c r="G73" s="215"/>
      <c r="H73" s="215"/>
      <c r="I73" s="215"/>
      <c r="J73" s="327"/>
    </row>
    <row r="74" spans="1:10" ht="15.75">
      <c r="A74" s="48"/>
      <c r="B74" s="2"/>
      <c r="C74" s="328" t="s">
        <v>679</v>
      </c>
      <c r="D74" s="328" t="s">
        <v>680</v>
      </c>
      <c r="E74" s="45"/>
      <c r="G74" s="328"/>
      <c r="H74" s="328" t="s">
        <v>681</v>
      </c>
      <c r="I74" s="215"/>
      <c r="J74" s="327"/>
    </row>
    <row r="75" spans="1:10" ht="15.75">
      <c r="A75" s="48"/>
      <c r="B75" s="2"/>
      <c r="C75" s="328" t="s">
        <v>682</v>
      </c>
      <c r="D75" s="328" t="s">
        <v>683</v>
      </c>
      <c r="E75" s="45"/>
      <c r="G75" s="328"/>
      <c r="H75" s="328" t="s">
        <v>684</v>
      </c>
      <c r="I75" s="215"/>
      <c r="J75" s="327"/>
    </row>
    <row r="76" spans="1:10" ht="15.75">
      <c r="A76" s="48"/>
      <c r="B76" s="2"/>
      <c r="C76" s="329"/>
      <c r="D76" s="329"/>
      <c r="E76" s="45"/>
      <c r="G76" s="215"/>
      <c r="H76" s="330"/>
      <c r="I76" s="215"/>
      <c r="J76" s="327"/>
    </row>
    <row r="77" spans="1:10" ht="15.75">
      <c r="A77" s="48"/>
      <c r="B77" s="51"/>
      <c r="C77" s="329"/>
      <c r="D77" s="329"/>
      <c r="E77" s="45"/>
      <c r="G77" s="215"/>
      <c r="H77" s="330"/>
      <c r="I77" s="215"/>
      <c r="J77" s="327"/>
    </row>
    <row r="78" spans="1:10" ht="15.75">
      <c r="A78" s="48"/>
      <c r="B78" s="51"/>
      <c r="C78" s="329"/>
      <c r="D78" s="329"/>
      <c r="E78" s="45"/>
      <c r="G78" s="215"/>
      <c r="H78" s="330"/>
      <c r="I78" s="215"/>
      <c r="J78" s="327"/>
    </row>
    <row r="79" spans="1:10" ht="15.75">
      <c r="A79" s="48"/>
      <c r="B79" s="2"/>
      <c r="C79" s="328"/>
      <c r="D79" s="328"/>
      <c r="E79" s="45"/>
      <c r="G79" s="9"/>
      <c r="H79" s="330"/>
      <c r="I79" s="9"/>
      <c r="J79" s="194"/>
    </row>
    <row r="80" spans="1:10" ht="15.75">
      <c r="A80" s="331"/>
      <c r="B80" s="45"/>
      <c r="C80" s="328" t="s">
        <v>685</v>
      </c>
      <c r="D80" s="328" t="s">
        <v>686</v>
      </c>
      <c r="E80" s="45"/>
      <c r="G80" s="9"/>
      <c r="H80" s="328" t="s">
        <v>687</v>
      </c>
      <c r="I80" s="9"/>
      <c r="J80" s="194"/>
    </row>
    <row r="81" spans="1:10" ht="15.75">
      <c r="A81" s="332"/>
      <c r="B81" s="81"/>
      <c r="C81" s="328" t="s">
        <v>688</v>
      </c>
      <c r="D81" s="328" t="s">
        <v>689</v>
      </c>
      <c r="E81" s="9"/>
      <c r="G81" s="9"/>
      <c r="H81" s="328" t="s">
        <v>690</v>
      </c>
      <c r="I81" s="9"/>
      <c r="J81" s="194"/>
    </row>
    <row r="82" spans="1:10" ht="15.75">
      <c r="A82" s="333"/>
      <c r="B82" s="334"/>
      <c r="C82" s="334"/>
      <c r="D82" s="335"/>
      <c r="E82" s="30"/>
      <c r="F82" s="30"/>
      <c r="G82" s="30"/>
      <c r="H82" s="30"/>
      <c r="I82" s="30"/>
      <c r="J82" s="336"/>
    </row>
  </sheetData>
  <mergeCells count="3">
    <mergeCell ref="L3:Q3"/>
    <mergeCell ref="B2:J2"/>
    <mergeCell ref="E4:J5"/>
  </mergeCells>
  <printOptions horizontalCentered="1" verticalCentered="1"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50" r:id="rId1"/>
  <headerFooter alignWithMargins="0">
    <oddFooter>&amp;CEkteki dipnotlar bu mali tabloların tamamlayıcısıdır.
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7109375" style="260" customWidth="1"/>
    <col min="2" max="2" width="9.140625" style="260" customWidth="1"/>
    <col min="3" max="3" width="68.421875" style="260" customWidth="1"/>
    <col min="4" max="4" width="7.421875" style="58" customWidth="1"/>
    <col min="5" max="5" width="12.7109375" style="100" customWidth="1"/>
    <col min="6" max="6" width="12.7109375" style="9" customWidth="1"/>
    <col min="7" max="10" width="12.7109375" style="100" customWidth="1"/>
    <col min="11" max="16384" width="9.140625" style="260" customWidth="1"/>
  </cols>
  <sheetData>
    <row r="1" spans="1:10" ht="9.75" customHeight="1">
      <c r="A1" s="18"/>
      <c r="B1" s="19"/>
      <c r="C1" s="19"/>
      <c r="D1" s="34"/>
      <c r="E1" s="19"/>
      <c r="F1" s="59"/>
      <c r="G1" s="19"/>
      <c r="H1" s="19"/>
      <c r="I1" s="19"/>
      <c r="J1" s="62"/>
    </row>
    <row r="2" spans="1:10" ht="39.75" customHeight="1">
      <c r="A2" s="5"/>
      <c r="B2" s="672" t="s">
        <v>667</v>
      </c>
      <c r="C2" s="672"/>
      <c r="D2" s="672"/>
      <c r="E2" s="672"/>
      <c r="F2" s="672"/>
      <c r="G2" s="672"/>
      <c r="H2" s="672"/>
      <c r="I2" s="672"/>
      <c r="J2" s="673"/>
    </row>
    <row r="3" spans="1:10" ht="6.75" customHeight="1">
      <c r="A3" s="5"/>
      <c r="B3" s="295" t="s">
        <v>655</v>
      </c>
      <c r="C3" s="295"/>
      <c r="D3" s="295"/>
      <c r="E3" s="295"/>
      <c r="F3" s="295"/>
      <c r="G3" s="295"/>
      <c r="H3" s="295"/>
      <c r="I3" s="295"/>
      <c r="J3" s="296"/>
    </row>
    <row r="4" spans="1:10" ht="9.75" customHeight="1">
      <c r="A4" s="5"/>
      <c r="B4" s="9"/>
      <c r="C4" s="9"/>
      <c r="D4" s="35"/>
      <c r="E4" s="9"/>
      <c r="G4" s="60"/>
      <c r="H4" s="60"/>
      <c r="I4" s="60"/>
      <c r="J4" s="61"/>
    </row>
    <row r="5" spans="1:10" ht="9.75" customHeight="1">
      <c r="A5" s="4"/>
      <c r="B5" s="21"/>
      <c r="C5" s="21"/>
      <c r="D5" s="36"/>
      <c r="E5" s="674" t="s">
        <v>166</v>
      </c>
      <c r="F5" s="680"/>
      <c r="G5" s="680"/>
      <c r="H5" s="680"/>
      <c r="I5" s="680"/>
      <c r="J5" s="681"/>
    </row>
    <row r="6" spans="1:10" ht="15.75" customHeight="1">
      <c r="A6" s="5"/>
      <c r="B6" s="9"/>
      <c r="C6" s="9"/>
      <c r="D6" s="37"/>
      <c r="E6" s="682"/>
      <c r="F6" s="683"/>
      <c r="G6" s="683"/>
      <c r="H6" s="683"/>
      <c r="I6" s="683"/>
      <c r="J6" s="684"/>
    </row>
    <row r="7" spans="1:10" ht="15.75" customHeight="1">
      <c r="A7" s="5"/>
      <c r="B7" s="9"/>
      <c r="C7" s="9"/>
      <c r="D7" s="37"/>
      <c r="E7" s="63"/>
      <c r="F7" s="64" t="s">
        <v>148</v>
      </c>
      <c r="G7" s="65"/>
      <c r="H7" s="66"/>
      <c r="I7" s="64" t="s">
        <v>149</v>
      </c>
      <c r="J7" s="67"/>
    </row>
    <row r="8" spans="1:10" ht="15.75" customHeight="1">
      <c r="A8" s="5"/>
      <c r="B8" s="9"/>
      <c r="C8" s="9"/>
      <c r="D8" s="37"/>
      <c r="E8" s="240"/>
      <c r="F8" s="240" t="s">
        <v>677</v>
      </c>
      <c r="G8" s="241"/>
      <c r="H8" s="226"/>
      <c r="I8" s="240" t="s">
        <v>665</v>
      </c>
      <c r="J8" s="242"/>
    </row>
    <row r="9" spans="1:10" ht="18.75" customHeight="1">
      <c r="A9" s="5"/>
      <c r="B9" s="9"/>
      <c r="C9" s="38" t="s">
        <v>69</v>
      </c>
      <c r="D9" s="37" t="s">
        <v>98</v>
      </c>
      <c r="E9" s="68"/>
      <c r="F9" s="69" t="s">
        <v>672</v>
      </c>
      <c r="G9" s="70"/>
      <c r="H9" s="69"/>
      <c r="I9" s="69" t="s">
        <v>656</v>
      </c>
      <c r="J9" s="71"/>
    </row>
    <row r="10" spans="1:10" ht="15.75">
      <c r="A10" s="5"/>
      <c r="B10" s="9"/>
      <c r="C10" s="10"/>
      <c r="D10" s="37"/>
      <c r="E10" s="165" t="s">
        <v>145</v>
      </c>
      <c r="F10" s="166" t="s">
        <v>146</v>
      </c>
      <c r="G10" s="166" t="s">
        <v>147</v>
      </c>
      <c r="H10" s="166" t="s">
        <v>145</v>
      </c>
      <c r="I10" s="166" t="s">
        <v>146</v>
      </c>
      <c r="J10" s="167" t="s">
        <v>147</v>
      </c>
    </row>
    <row r="11" spans="1:10" s="46" customFormat="1" ht="15.75">
      <c r="A11" s="42"/>
      <c r="B11" s="43" t="s">
        <v>15</v>
      </c>
      <c r="C11" s="43" t="s">
        <v>70</v>
      </c>
      <c r="D11" s="44" t="s">
        <v>97</v>
      </c>
      <c r="E11" s="302">
        <v>0</v>
      </c>
      <c r="F11" s="302">
        <v>0</v>
      </c>
      <c r="G11" s="303">
        <f aca="true" t="shared" si="0" ref="G11:G65">+E11+F11</f>
        <v>0</v>
      </c>
      <c r="H11" s="252">
        <v>0</v>
      </c>
      <c r="I11" s="252">
        <v>0</v>
      </c>
      <c r="J11" s="343">
        <f aca="true" t="shared" si="1" ref="J11:J65">+H11+I11</f>
        <v>0</v>
      </c>
    </row>
    <row r="12" spans="1:10" ht="15.75">
      <c r="A12" s="39"/>
      <c r="B12" s="164" t="s">
        <v>20</v>
      </c>
      <c r="C12" s="164" t="s">
        <v>630</v>
      </c>
      <c r="D12" s="33" t="s">
        <v>99</v>
      </c>
      <c r="E12" s="302">
        <v>0</v>
      </c>
      <c r="F12" s="302">
        <v>0</v>
      </c>
      <c r="G12" s="303">
        <f t="shared" si="0"/>
        <v>0</v>
      </c>
      <c r="H12" s="252">
        <v>0</v>
      </c>
      <c r="I12" s="252">
        <v>0</v>
      </c>
      <c r="J12" s="343">
        <f t="shared" si="1"/>
        <v>0</v>
      </c>
    </row>
    <row r="13" spans="1:10" s="46" customFormat="1" ht="15.75">
      <c r="A13" s="48"/>
      <c r="B13" s="212" t="s">
        <v>19</v>
      </c>
      <c r="C13" s="211" t="s">
        <v>613</v>
      </c>
      <c r="D13" s="210" t="s">
        <v>100</v>
      </c>
      <c r="E13" s="302">
        <v>20020</v>
      </c>
      <c r="F13" s="302">
        <v>0</v>
      </c>
      <c r="G13" s="303">
        <f t="shared" si="0"/>
        <v>20020</v>
      </c>
      <c r="H13" s="252">
        <f>0</f>
        <v>0</v>
      </c>
      <c r="I13" s="252">
        <v>0</v>
      </c>
      <c r="J13" s="343">
        <f t="shared" si="1"/>
        <v>0</v>
      </c>
    </row>
    <row r="14" spans="1:10" s="46" customFormat="1" ht="15.75">
      <c r="A14" s="48"/>
      <c r="B14" s="212" t="s">
        <v>18</v>
      </c>
      <c r="C14" s="211" t="s">
        <v>614</v>
      </c>
      <c r="D14" s="210"/>
      <c r="E14" s="298">
        <f>SUM(E15:E17)</f>
        <v>0</v>
      </c>
      <c r="F14" s="298">
        <f>SUM(F15:F17)</f>
        <v>0</v>
      </c>
      <c r="G14" s="303">
        <f t="shared" si="0"/>
        <v>0</v>
      </c>
      <c r="H14" s="250">
        <f>SUM(H15:H17)</f>
        <v>0</v>
      </c>
      <c r="I14" s="250">
        <f>SUM(I15:I17)</f>
        <v>0</v>
      </c>
      <c r="J14" s="343">
        <f t="shared" si="1"/>
        <v>0</v>
      </c>
    </row>
    <row r="15" spans="1:10" ht="15.75">
      <c r="A15" s="39"/>
      <c r="B15" s="214" t="s">
        <v>62</v>
      </c>
      <c r="C15" s="213" t="s">
        <v>615</v>
      </c>
      <c r="D15" s="210"/>
      <c r="E15" s="300">
        <f>0</f>
        <v>0</v>
      </c>
      <c r="F15" s="300">
        <v>0</v>
      </c>
      <c r="G15" s="304">
        <f t="shared" si="0"/>
        <v>0</v>
      </c>
      <c r="H15" s="261">
        <f>0</f>
        <v>0</v>
      </c>
      <c r="I15" s="261">
        <v>0</v>
      </c>
      <c r="J15" s="344">
        <f t="shared" si="1"/>
        <v>0</v>
      </c>
    </row>
    <row r="16" spans="1:10" ht="15.75">
      <c r="A16" s="39"/>
      <c r="B16" s="214" t="s">
        <v>63</v>
      </c>
      <c r="C16" s="254" t="s">
        <v>616</v>
      </c>
      <c r="D16" s="210"/>
      <c r="E16" s="300">
        <f>0</f>
        <v>0</v>
      </c>
      <c r="F16" s="300">
        <v>0</v>
      </c>
      <c r="G16" s="304">
        <f t="shared" si="0"/>
        <v>0</v>
      </c>
      <c r="H16" s="261">
        <f>0</f>
        <v>0</v>
      </c>
      <c r="I16" s="261">
        <v>0</v>
      </c>
      <c r="J16" s="344">
        <f t="shared" si="1"/>
        <v>0</v>
      </c>
    </row>
    <row r="17" spans="1:10" ht="15.75">
      <c r="A17" s="39"/>
      <c r="B17" s="214" t="s">
        <v>111</v>
      </c>
      <c r="C17" s="254" t="s">
        <v>617</v>
      </c>
      <c r="D17" s="210"/>
      <c r="E17" s="300">
        <f>0</f>
        <v>0</v>
      </c>
      <c r="F17" s="300">
        <v>0</v>
      </c>
      <c r="G17" s="304">
        <f t="shared" si="0"/>
        <v>0</v>
      </c>
      <c r="H17" s="261">
        <f>0</f>
        <v>0</v>
      </c>
      <c r="I17" s="261">
        <v>0</v>
      </c>
      <c r="J17" s="344">
        <f t="shared" si="1"/>
        <v>0</v>
      </c>
    </row>
    <row r="18" spans="1:10" s="46" customFormat="1" ht="15.75">
      <c r="A18" s="48"/>
      <c r="B18" s="2" t="s">
        <v>17</v>
      </c>
      <c r="C18" s="49" t="s">
        <v>154</v>
      </c>
      <c r="D18" s="33"/>
      <c r="E18" s="298">
        <f>SUM(E19:E21)</f>
        <v>0</v>
      </c>
      <c r="F18" s="298">
        <f>SUM(F19:F21)</f>
        <v>0</v>
      </c>
      <c r="G18" s="303">
        <f t="shared" si="0"/>
        <v>0</v>
      </c>
      <c r="H18" s="250">
        <f>SUM(H19:H21)</f>
        <v>0</v>
      </c>
      <c r="I18" s="250">
        <f>SUM(I19:I21)</f>
        <v>0</v>
      </c>
      <c r="J18" s="343">
        <f t="shared" si="1"/>
        <v>0</v>
      </c>
    </row>
    <row r="19" spans="1:10" ht="15.75">
      <c r="A19" s="39"/>
      <c r="B19" s="3" t="s">
        <v>50</v>
      </c>
      <c r="C19" s="40" t="s">
        <v>6</v>
      </c>
      <c r="D19" s="37"/>
      <c r="E19" s="300">
        <v>0</v>
      </c>
      <c r="F19" s="300">
        <v>0</v>
      </c>
      <c r="G19" s="304">
        <f t="shared" si="0"/>
        <v>0</v>
      </c>
      <c r="H19" s="261">
        <v>0</v>
      </c>
      <c r="I19" s="261">
        <v>0</v>
      </c>
      <c r="J19" s="344">
        <f t="shared" si="1"/>
        <v>0</v>
      </c>
    </row>
    <row r="20" spans="1:10" ht="15.75">
      <c r="A20" s="39"/>
      <c r="B20" s="3" t="s">
        <v>51</v>
      </c>
      <c r="C20" s="40" t="s">
        <v>7</v>
      </c>
      <c r="D20" s="37"/>
      <c r="E20" s="300">
        <v>0</v>
      </c>
      <c r="F20" s="300">
        <v>0</v>
      </c>
      <c r="G20" s="304">
        <f t="shared" si="0"/>
        <v>0</v>
      </c>
      <c r="H20" s="261">
        <v>0</v>
      </c>
      <c r="I20" s="261">
        <v>0</v>
      </c>
      <c r="J20" s="344">
        <f t="shared" si="1"/>
        <v>0</v>
      </c>
    </row>
    <row r="21" spans="1:10" ht="15.75">
      <c r="A21" s="39"/>
      <c r="B21" s="3" t="s">
        <v>312</v>
      </c>
      <c r="C21" s="40" t="s">
        <v>8</v>
      </c>
      <c r="D21" s="37"/>
      <c r="E21" s="300">
        <v>0</v>
      </c>
      <c r="F21" s="300">
        <v>0</v>
      </c>
      <c r="G21" s="304">
        <f t="shared" si="0"/>
        <v>0</v>
      </c>
      <c r="H21" s="261">
        <v>0</v>
      </c>
      <c r="I21" s="261">
        <v>0</v>
      </c>
      <c r="J21" s="344">
        <f t="shared" si="1"/>
        <v>0</v>
      </c>
    </row>
    <row r="22" spans="1:10" s="46" customFormat="1" ht="15.75">
      <c r="A22" s="48"/>
      <c r="B22" s="2" t="s">
        <v>22</v>
      </c>
      <c r="C22" s="49" t="s">
        <v>5</v>
      </c>
      <c r="D22" s="33"/>
      <c r="E22" s="302">
        <v>0</v>
      </c>
      <c r="F22" s="302">
        <v>0</v>
      </c>
      <c r="G22" s="303">
        <f t="shared" si="0"/>
        <v>0</v>
      </c>
      <c r="H22" s="252">
        <v>0</v>
      </c>
      <c r="I22" s="252">
        <v>0</v>
      </c>
      <c r="J22" s="343">
        <f t="shared" si="1"/>
        <v>0</v>
      </c>
    </row>
    <row r="23" spans="1:10" s="46" customFormat="1" ht="15.75">
      <c r="A23" s="48"/>
      <c r="B23" s="2" t="s">
        <v>21</v>
      </c>
      <c r="C23" s="49" t="s">
        <v>67</v>
      </c>
      <c r="D23" s="33"/>
      <c r="E23" s="302">
        <v>591371</v>
      </c>
      <c r="F23" s="302">
        <v>5853</v>
      </c>
      <c r="G23" s="303">
        <f t="shared" si="0"/>
        <v>597224</v>
      </c>
      <c r="H23" s="252">
        <f>248288-1290</f>
        <v>246998</v>
      </c>
      <c r="I23" s="252">
        <v>6177</v>
      </c>
      <c r="J23" s="343">
        <f t="shared" si="1"/>
        <v>253175</v>
      </c>
    </row>
    <row r="24" spans="1:10" s="46" customFormat="1" ht="15.75">
      <c r="A24" s="48"/>
      <c r="B24" s="2" t="s">
        <v>23</v>
      </c>
      <c r="C24" s="50" t="s">
        <v>133</v>
      </c>
      <c r="D24" s="33" t="s">
        <v>101</v>
      </c>
      <c r="E24" s="302">
        <v>114866</v>
      </c>
      <c r="F24" s="302">
        <f>0</f>
        <v>0</v>
      </c>
      <c r="G24" s="303">
        <f t="shared" si="0"/>
        <v>114866</v>
      </c>
      <c r="H24" s="252">
        <v>93755</v>
      </c>
      <c r="I24" s="252">
        <f>0</f>
        <v>0</v>
      </c>
      <c r="J24" s="343">
        <f t="shared" si="1"/>
        <v>93755</v>
      </c>
    </row>
    <row r="25" spans="1:10" s="46" customFormat="1" ht="15.75">
      <c r="A25" s="48"/>
      <c r="B25" s="51" t="s">
        <v>24</v>
      </c>
      <c r="C25" s="49" t="s">
        <v>153</v>
      </c>
      <c r="D25" s="33"/>
      <c r="E25" s="302">
        <v>0</v>
      </c>
      <c r="F25" s="302">
        <v>0</v>
      </c>
      <c r="G25" s="303">
        <f t="shared" si="0"/>
        <v>0</v>
      </c>
      <c r="H25" s="252">
        <v>0</v>
      </c>
      <c r="I25" s="252">
        <v>0</v>
      </c>
      <c r="J25" s="343">
        <f t="shared" si="1"/>
        <v>0</v>
      </c>
    </row>
    <row r="26" spans="1:10" s="46" customFormat="1" ht="15.75">
      <c r="A26" s="48"/>
      <c r="B26" s="2" t="s">
        <v>25</v>
      </c>
      <c r="C26" s="49" t="s">
        <v>547</v>
      </c>
      <c r="D26" s="33" t="s">
        <v>102</v>
      </c>
      <c r="E26" s="298">
        <f>+E27+E28+E29-E30</f>
        <v>0</v>
      </c>
      <c r="F26" s="298">
        <f>+F27+F28+F29-F30</f>
        <v>0</v>
      </c>
      <c r="G26" s="303">
        <f t="shared" si="0"/>
        <v>0</v>
      </c>
      <c r="H26" s="250">
        <f>+H27+H28+H29-H30</f>
        <v>0</v>
      </c>
      <c r="I26" s="250">
        <f>+I27+I28+I29-I30</f>
        <v>0</v>
      </c>
      <c r="J26" s="343">
        <f t="shared" si="1"/>
        <v>0</v>
      </c>
    </row>
    <row r="27" spans="1:10" ht="15.75">
      <c r="A27" s="39"/>
      <c r="B27" s="3" t="s">
        <v>458</v>
      </c>
      <c r="C27" s="40" t="s">
        <v>9</v>
      </c>
      <c r="D27" s="37"/>
      <c r="E27" s="300">
        <f>0</f>
        <v>0</v>
      </c>
      <c r="F27" s="300">
        <v>0</v>
      </c>
      <c r="G27" s="304">
        <f t="shared" si="0"/>
        <v>0</v>
      </c>
      <c r="H27" s="261">
        <f>0</f>
        <v>0</v>
      </c>
      <c r="I27" s="261">
        <v>0</v>
      </c>
      <c r="J27" s="344">
        <f t="shared" si="1"/>
        <v>0</v>
      </c>
    </row>
    <row r="28" spans="1:10" ht="15.75">
      <c r="A28" s="39"/>
      <c r="B28" s="3" t="s">
        <v>460</v>
      </c>
      <c r="C28" s="40" t="s">
        <v>548</v>
      </c>
      <c r="D28" s="37"/>
      <c r="E28" s="300">
        <f>0</f>
        <v>0</v>
      </c>
      <c r="F28" s="300">
        <v>0</v>
      </c>
      <c r="G28" s="304">
        <f t="shared" si="0"/>
        <v>0</v>
      </c>
      <c r="H28" s="261">
        <f>0</f>
        <v>0</v>
      </c>
      <c r="I28" s="261">
        <v>0</v>
      </c>
      <c r="J28" s="344">
        <f t="shared" si="1"/>
        <v>0</v>
      </c>
    </row>
    <row r="29" spans="1:10" ht="15.75">
      <c r="A29" s="39"/>
      <c r="B29" s="3" t="s">
        <v>544</v>
      </c>
      <c r="C29" s="40" t="s">
        <v>2</v>
      </c>
      <c r="D29" s="37"/>
      <c r="E29" s="300">
        <f>0</f>
        <v>0</v>
      </c>
      <c r="F29" s="300">
        <v>0</v>
      </c>
      <c r="G29" s="304">
        <f t="shared" si="0"/>
        <v>0</v>
      </c>
      <c r="H29" s="261">
        <f>0</f>
        <v>0</v>
      </c>
      <c r="I29" s="261">
        <v>0</v>
      </c>
      <c r="J29" s="344">
        <f t="shared" si="1"/>
        <v>0</v>
      </c>
    </row>
    <row r="30" spans="1:10" ht="15.75">
      <c r="A30" s="39"/>
      <c r="B30" s="3" t="s">
        <v>545</v>
      </c>
      <c r="C30" s="40" t="s">
        <v>10</v>
      </c>
      <c r="D30" s="37"/>
      <c r="E30" s="300">
        <f>0</f>
        <v>0</v>
      </c>
      <c r="F30" s="300">
        <v>0</v>
      </c>
      <c r="G30" s="304">
        <f t="shared" si="0"/>
        <v>0</v>
      </c>
      <c r="H30" s="261">
        <f>0</f>
        <v>0</v>
      </c>
      <c r="I30" s="261">
        <v>0</v>
      </c>
      <c r="J30" s="344">
        <f t="shared" si="1"/>
        <v>0</v>
      </c>
    </row>
    <row r="31" spans="1:10" s="46" customFormat="1" ht="15.75">
      <c r="A31" s="48"/>
      <c r="B31" s="2" t="s">
        <v>527</v>
      </c>
      <c r="C31" s="13" t="s">
        <v>631</v>
      </c>
      <c r="D31" s="33" t="s">
        <v>103</v>
      </c>
      <c r="E31" s="298">
        <f>SUM(E32:E34)</f>
        <v>0</v>
      </c>
      <c r="F31" s="298">
        <f>SUM(F32:F34)</f>
        <v>0</v>
      </c>
      <c r="G31" s="303">
        <f t="shared" si="0"/>
        <v>0</v>
      </c>
      <c r="H31" s="250">
        <f>SUM(H32:H34)</f>
        <v>0</v>
      </c>
      <c r="I31" s="250">
        <f>SUM(I32:I34)</f>
        <v>0</v>
      </c>
      <c r="J31" s="343">
        <f t="shared" si="1"/>
        <v>0</v>
      </c>
    </row>
    <row r="32" spans="1:10" ht="15.75">
      <c r="A32" s="39"/>
      <c r="B32" s="3" t="s">
        <v>54</v>
      </c>
      <c r="C32" s="169" t="s">
        <v>481</v>
      </c>
      <c r="D32" s="33"/>
      <c r="E32" s="300">
        <f>0</f>
        <v>0</v>
      </c>
      <c r="F32" s="300">
        <v>0</v>
      </c>
      <c r="G32" s="304">
        <f t="shared" si="0"/>
        <v>0</v>
      </c>
      <c r="H32" s="261">
        <f>0</f>
        <v>0</v>
      </c>
      <c r="I32" s="261">
        <v>0</v>
      </c>
      <c r="J32" s="344">
        <f t="shared" si="1"/>
        <v>0</v>
      </c>
    </row>
    <row r="33" spans="1:10" ht="15.75">
      <c r="A33" s="39"/>
      <c r="B33" s="3" t="s">
        <v>55</v>
      </c>
      <c r="C33" s="169" t="s">
        <v>482</v>
      </c>
      <c r="D33" s="33"/>
      <c r="E33" s="300">
        <f>0</f>
        <v>0</v>
      </c>
      <c r="F33" s="300">
        <v>0</v>
      </c>
      <c r="G33" s="304">
        <f t="shared" si="0"/>
        <v>0</v>
      </c>
      <c r="H33" s="261">
        <f>0</f>
        <v>0</v>
      </c>
      <c r="I33" s="261">
        <v>0</v>
      </c>
      <c r="J33" s="344">
        <f t="shared" si="1"/>
        <v>0</v>
      </c>
    </row>
    <row r="34" spans="1:10" ht="15.75">
      <c r="A34" s="39"/>
      <c r="B34" s="3" t="s">
        <v>528</v>
      </c>
      <c r="C34" s="169" t="s">
        <v>477</v>
      </c>
      <c r="D34" s="33"/>
      <c r="E34" s="300">
        <f>0</f>
        <v>0</v>
      </c>
      <c r="F34" s="300">
        <v>0</v>
      </c>
      <c r="G34" s="304">
        <f t="shared" si="0"/>
        <v>0</v>
      </c>
      <c r="H34" s="261">
        <f>0</f>
        <v>0</v>
      </c>
      <c r="I34" s="261">
        <v>0</v>
      </c>
      <c r="J34" s="344">
        <f t="shared" si="1"/>
        <v>0</v>
      </c>
    </row>
    <row r="35" spans="1:10" s="46" customFormat="1" ht="15.75">
      <c r="A35" s="48"/>
      <c r="B35" s="2" t="s">
        <v>114</v>
      </c>
      <c r="C35" s="49" t="s">
        <v>11</v>
      </c>
      <c r="D35" s="33" t="s">
        <v>104</v>
      </c>
      <c r="E35" s="298">
        <f>SUM(E36:E40)</f>
        <v>3094</v>
      </c>
      <c r="F35" s="298">
        <f>SUM(F36:F40)</f>
        <v>0</v>
      </c>
      <c r="G35" s="303">
        <f t="shared" si="0"/>
        <v>3094</v>
      </c>
      <c r="H35" s="250">
        <f>SUM(H36:H40)</f>
        <v>2594</v>
      </c>
      <c r="I35" s="250">
        <f>SUM(I36:I40)</f>
        <v>0</v>
      </c>
      <c r="J35" s="343">
        <f t="shared" si="1"/>
        <v>2594</v>
      </c>
    </row>
    <row r="36" spans="1:10" ht="15.75">
      <c r="A36" s="39"/>
      <c r="B36" s="3" t="s">
        <v>461</v>
      </c>
      <c r="C36" s="41" t="s">
        <v>152</v>
      </c>
      <c r="D36" s="33"/>
      <c r="E36" s="300">
        <v>1039</v>
      </c>
      <c r="F36" s="300">
        <v>0</v>
      </c>
      <c r="G36" s="304">
        <f t="shared" si="0"/>
        <v>1039</v>
      </c>
      <c r="H36" s="261">
        <v>766</v>
      </c>
      <c r="I36" s="261">
        <v>0</v>
      </c>
      <c r="J36" s="344">
        <f t="shared" si="1"/>
        <v>766</v>
      </c>
    </row>
    <row r="37" spans="1:10" ht="15.75">
      <c r="A37" s="39"/>
      <c r="B37" s="3" t="s">
        <v>464</v>
      </c>
      <c r="C37" s="41" t="s">
        <v>485</v>
      </c>
      <c r="D37" s="33"/>
      <c r="E37" s="300">
        <f>0</f>
        <v>0</v>
      </c>
      <c r="F37" s="300">
        <v>0</v>
      </c>
      <c r="G37" s="304">
        <f t="shared" si="0"/>
        <v>0</v>
      </c>
      <c r="H37" s="261">
        <f>0</f>
        <v>0</v>
      </c>
      <c r="I37" s="261">
        <v>0</v>
      </c>
      <c r="J37" s="344">
        <f t="shared" si="1"/>
        <v>0</v>
      </c>
    </row>
    <row r="38" spans="1:10" ht="15.75">
      <c r="A38" s="39"/>
      <c r="B38" s="3" t="s">
        <v>484</v>
      </c>
      <c r="C38" s="40" t="s">
        <v>559</v>
      </c>
      <c r="D38" s="37"/>
      <c r="E38" s="300">
        <v>1930</v>
      </c>
      <c r="F38" s="300">
        <v>0</v>
      </c>
      <c r="G38" s="304">
        <f t="shared" si="0"/>
        <v>1930</v>
      </c>
      <c r="H38" s="261">
        <v>1703</v>
      </c>
      <c r="I38" s="261">
        <v>0</v>
      </c>
      <c r="J38" s="344">
        <f t="shared" si="1"/>
        <v>1703</v>
      </c>
    </row>
    <row r="39" spans="1:10" ht="15.75">
      <c r="A39" s="39"/>
      <c r="B39" s="3" t="s">
        <v>529</v>
      </c>
      <c r="C39" s="40" t="s">
        <v>113</v>
      </c>
      <c r="D39" s="37"/>
      <c r="E39" s="300">
        <v>0</v>
      </c>
      <c r="F39" s="300">
        <v>0</v>
      </c>
      <c r="G39" s="304">
        <f t="shared" si="0"/>
        <v>0</v>
      </c>
      <c r="H39" s="261">
        <v>0</v>
      </c>
      <c r="I39" s="261">
        <v>0</v>
      </c>
      <c r="J39" s="344">
        <f t="shared" si="1"/>
        <v>0</v>
      </c>
    </row>
    <row r="40" spans="1:10" ht="15.75">
      <c r="A40" s="39"/>
      <c r="B40" s="3" t="s">
        <v>530</v>
      </c>
      <c r="C40" s="40" t="s">
        <v>12</v>
      </c>
      <c r="D40" s="37"/>
      <c r="E40" s="300">
        <v>125</v>
      </c>
      <c r="F40" s="300">
        <v>0</v>
      </c>
      <c r="G40" s="304">
        <f t="shared" si="0"/>
        <v>125</v>
      </c>
      <c r="H40" s="261">
        <v>125</v>
      </c>
      <c r="I40" s="261">
        <v>0</v>
      </c>
      <c r="J40" s="344">
        <f t="shared" si="1"/>
        <v>125</v>
      </c>
    </row>
    <row r="41" spans="1:10" ht="15.75">
      <c r="A41" s="39"/>
      <c r="B41" s="2" t="s">
        <v>29</v>
      </c>
      <c r="C41" s="2" t="s">
        <v>486</v>
      </c>
      <c r="D41" s="33"/>
      <c r="E41" s="298">
        <f>SUM(E42:E43)</f>
        <v>6595</v>
      </c>
      <c r="F41" s="298">
        <f>SUM(F42:F43)</f>
        <v>0</v>
      </c>
      <c r="G41" s="303">
        <f t="shared" si="0"/>
        <v>6595</v>
      </c>
      <c r="H41" s="250">
        <f>SUM(H42:H43)</f>
        <v>9112</v>
      </c>
      <c r="I41" s="250">
        <f>SUM(I42:I43)</f>
        <v>0</v>
      </c>
      <c r="J41" s="343">
        <f t="shared" si="1"/>
        <v>9112</v>
      </c>
    </row>
    <row r="42" spans="1:10" ht="15.75">
      <c r="A42" s="39"/>
      <c r="B42" s="172" t="s">
        <v>531</v>
      </c>
      <c r="C42" s="171" t="s">
        <v>487</v>
      </c>
      <c r="D42" s="33"/>
      <c r="E42" s="300">
        <v>6595</v>
      </c>
      <c r="F42" s="300">
        <v>0</v>
      </c>
      <c r="G42" s="304">
        <f t="shared" si="0"/>
        <v>6595</v>
      </c>
      <c r="H42" s="261">
        <f>7502+1290</f>
        <v>8792</v>
      </c>
      <c r="I42" s="261">
        <v>0</v>
      </c>
      <c r="J42" s="344">
        <f t="shared" si="1"/>
        <v>8792</v>
      </c>
    </row>
    <row r="43" spans="1:10" ht="15.75">
      <c r="A43" s="39"/>
      <c r="B43" s="172" t="s">
        <v>532</v>
      </c>
      <c r="C43" s="171" t="s">
        <v>488</v>
      </c>
      <c r="D43" s="33"/>
      <c r="E43" s="300">
        <v>0</v>
      </c>
      <c r="F43" s="300">
        <v>0</v>
      </c>
      <c r="G43" s="304">
        <f t="shared" si="0"/>
        <v>0</v>
      </c>
      <c r="H43" s="261">
        <v>320</v>
      </c>
      <c r="I43" s="261">
        <v>0</v>
      </c>
      <c r="J43" s="344">
        <f t="shared" si="1"/>
        <v>320</v>
      </c>
    </row>
    <row r="44" spans="1:10" ht="15.75">
      <c r="A44" s="39"/>
      <c r="B44" s="2" t="s">
        <v>30</v>
      </c>
      <c r="C44" s="164" t="s">
        <v>452</v>
      </c>
      <c r="D44" s="33"/>
      <c r="E44" s="302">
        <v>0</v>
      </c>
      <c r="F44" s="302">
        <v>0</v>
      </c>
      <c r="G44" s="303">
        <f t="shared" si="0"/>
        <v>0</v>
      </c>
      <c r="H44" s="252">
        <v>0</v>
      </c>
      <c r="I44" s="252">
        <v>0</v>
      </c>
      <c r="J44" s="343">
        <f t="shared" si="1"/>
        <v>0</v>
      </c>
    </row>
    <row r="45" spans="1:10" ht="15.75">
      <c r="A45" s="39"/>
      <c r="B45" s="2" t="s">
        <v>151</v>
      </c>
      <c r="C45" s="2" t="s">
        <v>150</v>
      </c>
      <c r="D45" s="33" t="s">
        <v>105</v>
      </c>
      <c r="E45" s="302">
        <v>0</v>
      </c>
      <c r="F45" s="302">
        <v>0</v>
      </c>
      <c r="G45" s="303">
        <f t="shared" si="0"/>
        <v>0</v>
      </c>
      <c r="H45" s="252">
        <v>0</v>
      </c>
      <c r="I45" s="252">
        <v>0</v>
      </c>
      <c r="J45" s="343">
        <f t="shared" si="1"/>
        <v>0</v>
      </c>
    </row>
    <row r="46" spans="1:10" ht="15.75">
      <c r="A46" s="39"/>
      <c r="B46" s="2" t="s">
        <v>31</v>
      </c>
      <c r="C46" s="2" t="s">
        <v>139</v>
      </c>
      <c r="D46" s="33" t="s">
        <v>106</v>
      </c>
      <c r="E46" s="298">
        <f>+E47+E48+E58+E63+E66</f>
        <v>232290</v>
      </c>
      <c r="F46" s="298">
        <f>+F47+F48+F58+F63+F66</f>
        <v>0</v>
      </c>
      <c r="G46" s="303">
        <f t="shared" si="0"/>
        <v>232290</v>
      </c>
      <c r="H46" s="250">
        <f>+H47+H48+H58+H63+H66</f>
        <v>236325</v>
      </c>
      <c r="I46" s="250">
        <f>+I47+I48+I58+I63+I66</f>
        <v>0</v>
      </c>
      <c r="J46" s="343">
        <f t="shared" si="1"/>
        <v>236325</v>
      </c>
    </row>
    <row r="47" spans="1:10" ht="15.75">
      <c r="A47" s="39"/>
      <c r="B47" s="3" t="s">
        <v>533</v>
      </c>
      <c r="C47" s="40" t="s">
        <v>119</v>
      </c>
      <c r="D47" s="37"/>
      <c r="E47" s="305">
        <f>60000</f>
        <v>60000</v>
      </c>
      <c r="F47" s="305">
        <v>0</v>
      </c>
      <c r="G47" s="306">
        <f t="shared" si="0"/>
        <v>60000</v>
      </c>
      <c r="H47" s="291">
        <f>60000</f>
        <v>60000</v>
      </c>
      <c r="I47" s="291">
        <v>0</v>
      </c>
      <c r="J47" s="345">
        <f t="shared" si="1"/>
        <v>60000</v>
      </c>
    </row>
    <row r="48" spans="1:10" ht="15.75">
      <c r="A48" s="39"/>
      <c r="B48" s="3" t="s">
        <v>534</v>
      </c>
      <c r="C48" s="40" t="s">
        <v>120</v>
      </c>
      <c r="D48" s="33"/>
      <c r="E48" s="307">
        <f>SUM(E49:E57)</f>
        <v>96788</v>
      </c>
      <c r="F48" s="307">
        <f>SUM(F49:F57)</f>
        <v>0</v>
      </c>
      <c r="G48" s="306">
        <f t="shared" si="0"/>
        <v>96788</v>
      </c>
      <c r="H48" s="292">
        <f>SUM(H49:H57)</f>
        <v>96788</v>
      </c>
      <c r="I48" s="292">
        <f>SUM(I49:I57)</f>
        <v>0</v>
      </c>
      <c r="J48" s="345">
        <f t="shared" si="1"/>
        <v>96788</v>
      </c>
    </row>
    <row r="49" spans="1:10" ht="15.75">
      <c r="A49" s="39"/>
      <c r="B49" s="75" t="s">
        <v>560</v>
      </c>
      <c r="C49" s="76" t="s">
        <v>121</v>
      </c>
      <c r="D49" s="33"/>
      <c r="E49" s="305">
        <v>0</v>
      </c>
      <c r="F49" s="305">
        <v>0</v>
      </c>
      <c r="G49" s="306">
        <f t="shared" si="0"/>
        <v>0</v>
      </c>
      <c r="H49" s="291">
        <v>0</v>
      </c>
      <c r="I49" s="291">
        <v>0</v>
      </c>
      <c r="J49" s="345">
        <f t="shared" si="1"/>
        <v>0</v>
      </c>
    </row>
    <row r="50" spans="1:10" ht="15.75">
      <c r="A50" s="39"/>
      <c r="B50" s="75" t="s">
        <v>561</v>
      </c>
      <c r="C50" s="76" t="s">
        <v>122</v>
      </c>
      <c r="D50" s="37"/>
      <c r="E50" s="305">
        <v>0</v>
      </c>
      <c r="F50" s="305">
        <v>0</v>
      </c>
      <c r="G50" s="306">
        <f t="shared" si="0"/>
        <v>0</v>
      </c>
      <c r="H50" s="291">
        <v>0</v>
      </c>
      <c r="I50" s="291">
        <v>0</v>
      </c>
      <c r="J50" s="345">
        <f t="shared" si="1"/>
        <v>0</v>
      </c>
    </row>
    <row r="51" spans="1:10" ht="15.75">
      <c r="A51" s="39"/>
      <c r="B51" s="75" t="s">
        <v>562</v>
      </c>
      <c r="C51" s="76" t="s">
        <v>123</v>
      </c>
      <c r="D51" s="33"/>
      <c r="E51" s="305">
        <v>0</v>
      </c>
      <c r="F51" s="305">
        <v>0</v>
      </c>
      <c r="G51" s="306">
        <f t="shared" si="0"/>
        <v>0</v>
      </c>
      <c r="H51" s="291">
        <v>0</v>
      </c>
      <c r="I51" s="291">
        <v>0</v>
      </c>
      <c r="J51" s="345">
        <f t="shared" si="1"/>
        <v>0</v>
      </c>
    </row>
    <row r="52" spans="1:10" ht="15.75">
      <c r="A52" s="39"/>
      <c r="B52" s="75" t="s">
        <v>563</v>
      </c>
      <c r="C52" s="76" t="s">
        <v>489</v>
      </c>
      <c r="D52" s="33"/>
      <c r="E52" s="305">
        <v>0</v>
      </c>
      <c r="F52" s="305">
        <v>0</v>
      </c>
      <c r="G52" s="306">
        <f t="shared" si="0"/>
        <v>0</v>
      </c>
      <c r="H52" s="291">
        <v>0</v>
      </c>
      <c r="I52" s="291">
        <v>0</v>
      </c>
      <c r="J52" s="345">
        <f t="shared" si="1"/>
        <v>0</v>
      </c>
    </row>
    <row r="53" spans="1:10" ht="15.75">
      <c r="A53" s="39"/>
      <c r="B53" s="75" t="s">
        <v>564</v>
      </c>
      <c r="C53" s="76" t="s">
        <v>493</v>
      </c>
      <c r="D53" s="33"/>
      <c r="E53" s="305">
        <v>0</v>
      </c>
      <c r="F53" s="305">
        <v>0</v>
      </c>
      <c r="G53" s="306">
        <f t="shared" si="0"/>
        <v>0</v>
      </c>
      <c r="H53" s="291">
        <v>0</v>
      </c>
      <c r="I53" s="291">
        <v>0</v>
      </c>
      <c r="J53" s="345">
        <f t="shared" si="1"/>
        <v>0</v>
      </c>
    </row>
    <row r="54" spans="1:10" ht="15.75">
      <c r="A54" s="39"/>
      <c r="B54" s="75" t="s">
        <v>565</v>
      </c>
      <c r="C54" s="76" t="s">
        <v>490</v>
      </c>
      <c r="D54" s="33"/>
      <c r="E54" s="305">
        <v>0</v>
      </c>
      <c r="F54" s="305">
        <v>0</v>
      </c>
      <c r="G54" s="306">
        <f t="shared" si="0"/>
        <v>0</v>
      </c>
      <c r="H54" s="291">
        <v>0</v>
      </c>
      <c r="I54" s="291">
        <v>0</v>
      </c>
      <c r="J54" s="345">
        <f t="shared" si="1"/>
        <v>0</v>
      </c>
    </row>
    <row r="55" spans="1:10" ht="15.75">
      <c r="A55" s="39"/>
      <c r="B55" s="75" t="s">
        <v>566</v>
      </c>
      <c r="C55" s="76" t="s">
        <v>491</v>
      </c>
      <c r="D55" s="33"/>
      <c r="E55" s="305">
        <v>0</v>
      </c>
      <c r="F55" s="305">
        <v>0</v>
      </c>
      <c r="G55" s="306">
        <f t="shared" si="0"/>
        <v>0</v>
      </c>
      <c r="H55" s="291">
        <v>0</v>
      </c>
      <c r="I55" s="291">
        <v>0</v>
      </c>
      <c r="J55" s="345">
        <f t="shared" si="1"/>
        <v>0</v>
      </c>
    </row>
    <row r="56" spans="1:10" ht="15.75">
      <c r="A56" s="39"/>
      <c r="B56" s="75" t="s">
        <v>567</v>
      </c>
      <c r="C56" s="76" t="s">
        <v>492</v>
      </c>
      <c r="D56" s="33"/>
      <c r="E56" s="305">
        <v>0</v>
      </c>
      <c r="F56" s="305">
        <v>0</v>
      </c>
      <c r="G56" s="306">
        <f t="shared" si="0"/>
        <v>0</v>
      </c>
      <c r="H56" s="291">
        <v>0</v>
      </c>
      <c r="I56" s="291">
        <v>0</v>
      </c>
      <c r="J56" s="345">
        <f t="shared" si="1"/>
        <v>0</v>
      </c>
    </row>
    <row r="57" spans="1:10" ht="15.75">
      <c r="A57" s="39"/>
      <c r="B57" s="75" t="s">
        <v>568</v>
      </c>
      <c r="C57" s="76" t="s">
        <v>124</v>
      </c>
      <c r="D57" s="37"/>
      <c r="E57" s="305">
        <v>96788</v>
      </c>
      <c r="F57" s="305">
        <v>0</v>
      </c>
      <c r="G57" s="306">
        <f t="shared" si="0"/>
        <v>96788</v>
      </c>
      <c r="H57" s="291">
        <v>96788</v>
      </c>
      <c r="I57" s="291">
        <v>0</v>
      </c>
      <c r="J57" s="345">
        <f t="shared" si="1"/>
        <v>96788</v>
      </c>
    </row>
    <row r="58" spans="1:10" ht="15.75">
      <c r="A58" s="39"/>
      <c r="B58" s="3" t="s">
        <v>535</v>
      </c>
      <c r="C58" s="40" t="s">
        <v>125</v>
      </c>
      <c r="D58" s="33"/>
      <c r="E58" s="307">
        <f>SUM(E59:E62)</f>
        <v>57716</v>
      </c>
      <c r="F58" s="307">
        <f>SUM(F59:F62)</f>
        <v>0</v>
      </c>
      <c r="G58" s="306">
        <f t="shared" si="0"/>
        <v>57716</v>
      </c>
      <c r="H58" s="292">
        <f>SUM(H59:H62)</f>
        <v>48018</v>
      </c>
      <c r="I58" s="292">
        <f>SUM(I59:I62)</f>
        <v>0</v>
      </c>
      <c r="J58" s="345">
        <f t="shared" si="1"/>
        <v>48018</v>
      </c>
    </row>
    <row r="59" spans="1:10" ht="15.75">
      <c r="A59" s="39"/>
      <c r="B59" s="75" t="s">
        <v>536</v>
      </c>
      <c r="C59" s="76" t="s">
        <v>126</v>
      </c>
      <c r="D59" s="33"/>
      <c r="E59" s="305">
        <v>11920</v>
      </c>
      <c r="F59" s="305">
        <v>0</v>
      </c>
      <c r="G59" s="306">
        <f t="shared" si="0"/>
        <v>11920</v>
      </c>
      <c r="H59" s="291">
        <v>9993</v>
      </c>
      <c r="I59" s="291">
        <v>0</v>
      </c>
      <c r="J59" s="345">
        <f t="shared" si="1"/>
        <v>9993</v>
      </c>
    </row>
    <row r="60" spans="1:10" ht="15.75">
      <c r="A60" s="39"/>
      <c r="B60" s="75" t="s">
        <v>537</v>
      </c>
      <c r="C60" s="76" t="s">
        <v>127</v>
      </c>
      <c r="D60" s="37"/>
      <c r="E60" s="305">
        <f>0</f>
        <v>0</v>
      </c>
      <c r="F60" s="305">
        <v>0</v>
      </c>
      <c r="G60" s="306">
        <f t="shared" si="0"/>
        <v>0</v>
      </c>
      <c r="H60" s="291">
        <f>0</f>
        <v>0</v>
      </c>
      <c r="I60" s="291">
        <v>0</v>
      </c>
      <c r="J60" s="345">
        <f t="shared" si="1"/>
        <v>0</v>
      </c>
    </row>
    <row r="61" spans="1:10" ht="15.75">
      <c r="A61" s="39"/>
      <c r="B61" s="75" t="s">
        <v>538</v>
      </c>
      <c r="C61" s="76" t="s">
        <v>128</v>
      </c>
      <c r="D61" s="33"/>
      <c r="E61" s="305">
        <v>42527</v>
      </c>
      <c r="F61" s="305">
        <v>0</v>
      </c>
      <c r="G61" s="306">
        <f t="shared" si="0"/>
        <v>42527</v>
      </c>
      <c r="H61" s="291">
        <v>34756</v>
      </c>
      <c r="I61" s="291">
        <v>0</v>
      </c>
      <c r="J61" s="345">
        <f t="shared" si="1"/>
        <v>34756</v>
      </c>
    </row>
    <row r="62" spans="1:10" ht="15.75">
      <c r="A62" s="39"/>
      <c r="B62" s="75" t="s">
        <v>539</v>
      </c>
      <c r="C62" s="76" t="s">
        <v>129</v>
      </c>
      <c r="D62" s="37"/>
      <c r="E62" s="305">
        <v>3269</v>
      </c>
      <c r="F62" s="305">
        <v>0</v>
      </c>
      <c r="G62" s="306">
        <f t="shared" si="0"/>
        <v>3269</v>
      </c>
      <c r="H62" s="291">
        <v>3269</v>
      </c>
      <c r="I62" s="291">
        <v>0</v>
      </c>
      <c r="J62" s="345">
        <f t="shared" si="1"/>
        <v>3269</v>
      </c>
    </row>
    <row r="63" spans="1:10" ht="15.75">
      <c r="A63" s="39"/>
      <c r="B63" s="3" t="s">
        <v>540</v>
      </c>
      <c r="C63" s="40" t="s">
        <v>138</v>
      </c>
      <c r="D63" s="37"/>
      <c r="E63" s="305">
        <f>SUM(E64:E65)</f>
        <v>17786</v>
      </c>
      <c r="F63" s="307">
        <f>SUM(F64:F65)</f>
        <v>0</v>
      </c>
      <c r="G63" s="306">
        <f t="shared" si="0"/>
        <v>17786</v>
      </c>
      <c r="H63" s="291">
        <f>SUM(H64:H65)</f>
        <v>31519</v>
      </c>
      <c r="I63" s="292">
        <f>SUM(I64:I65)</f>
        <v>0</v>
      </c>
      <c r="J63" s="346">
        <f t="shared" si="1"/>
        <v>31519</v>
      </c>
    </row>
    <row r="64" spans="1:10" ht="15.75">
      <c r="A64" s="39"/>
      <c r="B64" s="75" t="s">
        <v>541</v>
      </c>
      <c r="C64" s="77" t="s">
        <v>130</v>
      </c>
      <c r="D64" s="33"/>
      <c r="E64" s="305">
        <v>0</v>
      </c>
      <c r="F64" s="305">
        <v>0</v>
      </c>
      <c r="G64" s="306">
        <f t="shared" si="0"/>
        <v>0</v>
      </c>
      <c r="H64" s="293">
        <v>-1042</v>
      </c>
      <c r="I64" s="291">
        <v>0</v>
      </c>
      <c r="J64" s="346">
        <f t="shared" si="1"/>
        <v>-1042</v>
      </c>
    </row>
    <row r="65" spans="1:10" s="46" customFormat="1" ht="15.75">
      <c r="A65" s="39"/>
      <c r="B65" s="75" t="s">
        <v>542</v>
      </c>
      <c r="C65" s="77" t="s">
        <v>131</v>
      </c>
      <c r="D65" s="33"/>
      <c r="E65" s="305">
        <v>17786</v>
      </c>
      <c r="F65" s="305">
        <v>0</v>
      </c>
      <c r="G65" s="306">
        <f t="shared" si="0"/>
        <v>17786</v>
      </c>
      <c r="H65" s="291">
        <v>32561</v>
      </c>
      <c r="I65" s="291">
        <v>0</v>
      </c>
      <c r="J65" s="345">
        <f t="shared" si="1"/>
        <v>32561</v>
      </c>
    </row>
    <row r="66" spans="1:10" ht="15.75">
      <c r="A66" s="39"/>
      <c r="B66" s="3"/>
      <c r="C66" s="41"/>
      <c r="D66" s="37"/>
      <c r="E66" s="300"/>
      <c r="F66" s="300"/>
      <c r="G66" s="306"/>
      <c r="H66" s="261"/>
      <c r="I66" s="261"/>
      <c r="J66" s="345"/>
    </row>
    <row r="67" spans="1:10" ht="15.75">
      <c r="A67" s="52"/>
      <c r="B67" s="53"/>
      <c r="C67" s="54" t="s">
        <v>68</v>
      </c>
      <c r="D67" s="55"/>
      <c r="E67" s="301">
        <f>+E11+E12+E13+E14+E18+E22+E23+E24+E25+E26+E31+E35+E41+E44+E45+E46</f>
        <v>968236</v>
      </c>
      <c r="F67" s="308">
        <f>+F11+F12+F13+F14+F18+F22+F23+F24+F25+F26+F31+F35+F41+F44+F45+F46</f>
        <v>5853</v>
      </c>
      <c r="G67" s="308">
        <f>+E67+F67</f>
        <v>974089</v>
      </c>
      <c r="H67" s="253">
        <f>+H11+H12+H13+H14+H18+H22+H23+H24+H25+H26+H31+H35+H41+H44+H45+H46</f>
        <v>588784</v>
      </c>
      <c r="I67" s="290">
        <f>+I11+I12+I13+I14+I18+I22+I23+I24+I25+I26+I31+I35+I41+I44+I45+I46</f>
        <v>6177</v>
      </c>
      <c r="J67" s="347">
        <f>+H67+I67</f>
        <v>594961</v>
      </c>
    </row>
    <row r="68" spans="1:10" ht="15.75">
      <c r="A68" s="629"/>
      <c r="B68" s="630"/>
      <c r="C68" s="631"/>
      <c r="D68" s="632"/>
      <c r="E68" s="633"/>
      <c r="F68" s="633"/>
      <c r="G68" s="633"/>
      <c r="H68" s="633"/>
      <c r="I68" s="633"/>
      <c r="J68" s="634"/>
    </row>
    <row r="69" spans="1:10" ht="15.75">
      <c r="A69" s="635"/>
      <c r="B69" s="636"/>
      <c r="C69" s="637"/>
      <c r="D69" s="638"/>
      <c r="E69" s="639"/>
      <c r="F69" s="639"/>
      <c r="G69" s="639"/>
      <c r="H69" s="639"/>
      <c r="I69" s="639"/>
      <c r="J69" s="640"/>
    </row>
    <row r="70" spans="1:10" s="46" customFormat="1" ht="15.75">
      <c r="A70" s="641"/>
      <c r="B70" s="642"/>
      <c r="C70" s="643"/>
      <c r="D70" s="644"/>
      <c r="E70" s="639"/>
      <c r="F70" s="639"/>
      <c r="G70" s="639"/>
      <c r="H70" s="639"/>
      <c r="I70" s="639"/>
      <c r="J70" s="640"/>
    </row>
    <row r="71" spans="1:10" s="46" customFormat="1" ht="15.75">
      <c r="A71" s="641"/>
      <c r="B71" s="642"/>
      <c r="C71" s="645" t="s">
        <v>679</v>
      </c>
      <c r="D71" s="645" t="s">
        <v>680</v>
      </c>
      <c r="E71" s="646"/>
      <c r="F71" s="647"/>
      <c r="G71" s="645"/>
      <c r="H71" s="645" t="s">
        <v>681</v>
      </c>
      <c r="I71" s="639"/>
      <c r="J71" s="640"/>
    </row>
    <row r="72" spans="1:10" s="46" customFormat="1" ht="15.75">
      <c r="A72" s="641"/>
      <c r="B72" s="642"/>
      <c r="C72" s="645" t="s">
        <v>682</v>
      </c>
      <c r="D72" s="645" t="s">
        <v>683</v>
      </c>
      <c r="E72" s="646"/>
      <c r="F72" s="647"/>
      <c r="G72" s="645"/>
      <c r="H72" s="645" t="s">
        <v>684</v>
      </c>
      <c r="I72" s="639"/>
      <c r="J72" s="640"/>
    </row>
    <row r="73" spans="1:10" s="46" customFormat="1" ht="15.75">
      <c r="A73" s="641"/>
      <c r="B73" s="642"/>
      <c r="C73" s="648"/>
      <c r="D73" s="648"/>
      <c r="E73" s="646"/>
      <c r="F73" s="647"/>
      <c r="G73" s="639"/>
      <c r="H73" s="649"/>
      <c r="I73" s="639"/>
      <c r="J73" s="640"/>
    </row>
    <row r="74" spans="1:24" s="46" customFormat="1" ht="15.75">
      <c r="A74" s="641"/>
      <c r="B74" s="650"/>
      <c r="C74" s="648"/>
      <c r="D74" s="648"/>
      <c r="E74" s="646"/>
      <c r="F74" s="647"/>
      <c r="G74" s="639"/>
      <c r="H74" s="649"/>
      <c r="I74" s="639"/>
      <c r="J74" s="640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</row>
    <row r="75" spans="1:24" s="46" customFormat="1" ht="15.75">
      <c r="A75" s="641"/>
      <c r="B75" s="650"/>
      <c r="C75" s="648"/>
      <c r="D75" s="648"/>
      <c r="E75" s="646"/>
      <c r="F75" s="647"/>
      <c r="G75" s="639"/>
      <c r="H75" s="649"/>
      <c r="I75" s="639"/>
      <c r="J75" s="640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</row>
    <row r="76" spans="1:24" s="46" customFormat="1" ht="15.75">
      <c r="A76" s="641"/>
      <c r="B76" s="642"/>
      <c r="C76" s="645"/>
      <c r="D76" s="645"/>
      <c r="E76" s="646"/>
      <c r="F76" s="647"/>
      <c r="G76" s="647"/>
      <c r="H76" s="649"/>
      <c r="I76" s="647"/>
      <c r="J76" s="651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</row>
    <row r="77" spans="1:24" s="46" customFormat="1" ht="15.75">
      <c r="A77" s="652"/>
      <c r="B77" s="646"/>
      <c r="C77" s="645" t="s">
        <v>685</v>
      </c>
      <c r="D77" s="645" t="s">
        <v>686</v>
      </c>
      <c r="E77" s="646"/>
      <c r="F77" s="647"/>
      <c r="G77" s="647"/>
      <c r="H77" s="645" t="s">
        <v>687</v>
      </c>
      <c r="I77" s="647"/>
      <c r="J77" s="651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</row>
    <row r="78" spans="1:24" ht="15.75">
      <c r="A78" s="653"/>
      <c r="B78" s="654"/>
      <c r="C78" s="645" t="s">
        <v>688</v>
      </c>
      <c r="D78" s="645" t="s">
        <v>689</v>
      </c>
      <c r="E78" s="647"/>
      <c r="F78" s="647"/>
      <c r="G78" s="647"/>
      <c r="H78" s="645" t="s">
        <v>690</v>
      </c>
      <c r="I78" s="647"/>
      <c r="J78" s="651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</row>
    <row r="79" spans="1:24" ht="15.75">
      <c r="A79" s="655"/>
      <c r="B79" s="656"/>
      <c r="C79" s="656"/>
      <c r="D79" s="657"/>
      <c r="E79" s="658"/>
      <c r="F79" s="658"/>
      <c r="G79" s="658"/>
      <c r="H79" s="658"/>
      <c r="I79" s="658"/>
      <c r="J79" s="659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</row>
    <row r="80" spans="1:24" s="46" customFormat="1" ht="15.75">
      <c r="A80" s="45"/>
      <c r="B80" s="45"/>
      <c r="C80" s="45"/>
      <c r="D80" s="35"/>
      <c r="E80" s="100"/>
      <c r="F80" s="9"/>
      <c r="G80" s="100"/>
      <c r="H80" s="100"/>
      <c r="I80" s="100"/>
      <c r="J80" s="100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</row>
    <row r="81" spans="1:24" ht="15.75">
      <c r="A81" s="81"/>
      <c r="B81" s="81"/>
      <c r="C81" s="81"/>
      <c r="D81" s="35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</row>
    <row r="82" spans="1:24" ht="15.75">
      <c r="A82" s="262"/>
      <c r="B82" s="262"/>
      <c r="C82" s="262"/>
      <c r="D82" s="35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</row>
    <row r="83" spans="1:24" ht="15.75" customHeight="1">
      <c r="A83" s="262"/>
      <c r="B83" s="262"/>
      <c r="C83" s="262"/>
      <c r="D83" s="35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</row>
    <row r="84" spans="1:24" ht="15.75">
      <c r="A84" s="262"/>
      <c r="B84" s="262"/>
      <c r="C84" s="262"/>
      <c r="D84" s="35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</row>
    <row r="85" spans="1:24" ht="15.75">
      <c r="A85" s="40"/>
      <c r="B85" s="40"/>
      <c r="C85" s="41"/>
      <c r="D85" s="35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</row>
    <row r="86" spans="1:4" ht="18.75">
      <c r="A86" s="40"/>
      <c r="B86" s="40"/>
      <c r="C86" s="57"/>
      <c r="D86" s="35"/>
    </row>
    <row r="87" spans="1:4" ht="15.75">
      <c r="A87" s="40"/>
      <c r="B87" s="40"/>
      <c r="C87" s="41"/>
      <c r="D87" s="35"/>
    </row>
    <row r="88" spans="1:4" ht="15.75">
      <c r="A88" s="40"/>
      <c r="B88" s="40"/>
      <c r="C88" s="41"/>
      <c r="D88" s="35"/>
    </row>
    <row r="89" spans="1:4" ht="15.75">
      <c r="A89" s="40"/>
      <c r="B89" s="40"/>
      <c r="C89" s="47"/>
      <c r="D89" s="56"/>
    </row>
    <row r="90" spans="1:4" ht="15.75">
      <c r="A90" s="40"/>
      <c r="B90" s="40"/>
      <c r="C90" s="41"/>
      <c r="D90" s="35"/>
    </row>
    <row r="91" spans="1:4" ht="18.75">
      <c r="A91" s="40"/>
      <c r="B91" s="40"/>
      <c r="C91" s="57"/>
      <c r="D91" s="35"/>
    </row>
    <row r="92" spans="1:4" ht="15.75">
      <c r="A92" s="40"/>
      <c r="B92" s="40"/>
      <c r="C92" s="41"/>
      <c r="D92" s="35"/>
    </row>
  </sheetData>
  <mergeCells count="2">
    <mergeCell ref="B2:J2"/>
    <mergeCell ref="E5:J6"/>
  </mergeCells>
  <printOptions horizontalCentered="1" verticalCentered="1"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50" r:id="rId1"/>
  <headerFooter alignWithMargins="0">
    <oddFooter>&amp;CEkteki dipnotlar bu mali tabloların tamamlayıcısıdır.
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80" customWidth="1"/>
    <col min="2" max="2" width="11.28125" style="80" bestFit="1" customWidth="1"/>
    <col min="3" max="3" width="59.00390625" style="80" bestFit="1" customWidth="1"/>
    <col min="4" max="4" width="8.28125" style="80" customWidth="1"/>
    <col min="5" max="5" width="14.57421875" style="216" bestFit="1" customWidth="1"/>
    <col min="6" max="6" width="13.140625" style="216" bestFit="1" customWidth="1"/>
    <col min="7" max="8" width="14.421875" style="216" bestFit="1" customWidth="1"/>
    <col min="9" max="9" width="13.140625" style="216" bestFit="1" customWidth="1"/>
    <col min="10" max="10" width="14.421875" style="216" bestFit="1" customWidth="1"/>
    <col min="11" max="16384" width="9.140625" style="216" customWidth="1"/>
  </cols>
  <sheetData>
    <row r="1" spans="1:10" s="260" customFormat="1" ht="12.75">
      <c r="A1" s="92"/>
      <c r="B1" s="93"/>
      <c r="C1" s="93"/>
      <c r="D1" s="93"/>
      <c r="E1" s="93"/>
      <c r="F1" s="263"/>
      <c r="G1" s="263"/>
      <c r="H1" s="263"/>
      <c r="I1" s="263"/>
      <c r="J1" s="94"/>
    </row>
    <row r="2" spans="1:10" s="260" customFormat="1" ht="41.25" customHeight="1">
      <c r="A2" s="96"/>
      <c r="B2" s="685" t="s">
        <v>668</v>
      </c>
      <c r="C2" s="686"/>
      <c r="D2" s="686"/>
      <c r="E2" s="686"/>
      <c r="F2" s="686"/>
      <c r="G2" s="686"/>
      <c r="H2" s="686"/>
      <c r="I2" s="686"/>
      <c r="J2" s="687"/>
    </row>
    <row r="3" spans="1:10" s="260" customFormat="1" ht="15.75" customHeight="1">
      <c r="A3" s="82"/>
      <c r="B3" s="156"/>
      <c r="C3" s="356"/>
      <c r="D3" s="176"/>
      <c r="E3" s="356"/>
      <c r="F3" s="356"/>
      <c r="G3" s="356"/>
      <c r="H3" s="356"/>
      <c r="I3" s="356"/>
      <c r="J3" s="177"/>
    </row>
    <row r="4" spans="1:10" s="260" customFormat="1" ht="16.5" customHeight="1">
      <c r="A4" s="82"/>
      <c r="B4" s="155"/>
      <c r="C4" s="264"/>
      <c r="D4" s="83"/>
      <c r="E4" s="665" t="s">
        <v>282</v>
      </c>
      <c r="F4" s="666"/>
      <c r="G4" s="666"/>
      <c r="H4" s="666"/>
      <c r="I4" s="666"/>
      <c r="J4" s="667"/>
    </row>
    <row r="5" spans="1:10" s="260" customFormat="1" ht="16.5" customHeight="1">
      <c r="A5" s="82"/>
      <c r="B5" s="357"/>
      <c r="C5" s="264"/>
      <c r="D5" s="83"/>
      <c r="E5" s="688" t="s">
        <v>167</v>
      </c>
      <c r="F5" s="689"/>
      <c r="G5" s="690"/>
      <c r="H5" s="691" t="s">
        <v>168</v>
      </c>
      <c r="I5" s="692"/>
      <c r="J5" s="693"/>
    </row>
    <row r="6" spans="1:10" s="260" customFormat="1" ht="16.5" customHeight="1">
      <c r="A6" s="82"/>
      <c r="B6" s="357"/>
      <c r="C6" s="264"/>
      <c r="D6" s="83"/>
      <c r="E6" s="244"/>
      <c r="F6" s="240" t="s">
        <v>677</v>
      </c>
      <c r="G6" s="267"/>
      <c r="H6" s="95"/>
      <c r="I6" s="240" t="s">
        <v>665</v>
      </c>
      <c r="J6" s="266"/>
    </row>
    <row r="7" spans="1:46" s="260" customFormat="1" ht="15.75">
      <c r="A7" s="96"/>
      <c r="B7" s="97"/>
      <c r="C7" s="98"/>
      <c r="D7" s="99"/>
      <c r="E7" s="68"/>
      <c r="F7" s="69" t="s">
        <v>672</v>
      </c>
      <c r="G7" s="70"/>
      <c r="H7" s="69"/>
      <c r="I7" s="69" t="s">
        <v>656</v>
      </c>
      <c r="J7" s="71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</row>
    <row r="8" spans="1:46" s="260" customFormat="1" ht="9.75" customHeight="1">
      <c r="A8" s="82"/>
      <c r="B8" s="84"/>
      <c r="C8" s="101"/>
      <c r="D8" s="102"/>
      <c r="E8" s="95"/>
      <c r="F8" s="268"/>
      <c r="G8" s="103"/>
      <c r="H8" s="95"/>
      <c r="I8" s="268"/>
      <c r="J8" s="104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</row>
    <row r="9" spans="1:36" s="260" customFormat="1" ht="15.75">
      <c r="A9" s="82"/>
      <c r="B9" s="78"/>
      <c r="C9" s="84"/>
      <c r="D9" s="105" t="s">
        <v>98</v>
      </c>
      <c r="E9" s="106" t="s">
        <v>145</v>
      </c>
      <c r="F9" s="105" t="s">
        <v>146</v>
      </c>
      <c r="G9" s="107" t="s">
        <v>169</v>
      </c>
      <c r="H9" s="106" t="s">
        <v>145</v>
      </c>
      <c r="I9" s="105" t="s">
        <v>146</v>
      </c>
      <c r="J9" s="108" t="s">
        <v>169</v>
      </c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</row>
    <row r="10" spans="1:10" s="260" customFormat="1" ht="9.75" customHeight="1">
      <c r="A10" s="96"/>
      <c r="B10" s="85"/>
      <c r="C10" s="97"/>
      <c r="D10" s="86"/>
      <c r="E10" s="109"/>
      <c r="F10" s="86"/>
      <c r="G10" s="110"/>
      <c r="H10" s="109"/>
      <c r="I10" s="86"/>
      <c r="J10" s="87"/>
    </row>
    <row r="11" spans="1:10" s="46" customFormat="1" ht="15.75">
      <c r="A11" s="1"/>
      <c r="B11" s="2" t="s">
        <v>170</v>
      </c>
      <c r="C11" s="2"/>
      <c r="D11" s="218"/>
      <c r="E11" s="309">
        <f>+E12+E32+E48</f>
        <v>495537</v>
      </c>
      <c r="F11" s="309">
        <f>+F12+F32+F48</f>
        <v>0</v>
      </c>
      <c r="G11" s="310">
        <f aca="true" t="shared" si="0" ref="G11:G74">+E11+F11</f>
        <v>495537</v>
      </c>
      <c r="H11" s="255">
        <f>+H12+H32+H48</f>
        <v>479665</v>
      </c>
      <c r="I11" s="255">
        <f>+I12+I32+I48</f>
        <v>0</v>
      </c>
      <c r="J11" s="358">
        <f>+H11+I11</f>
        <v>479665</v>
      </c>
    </row>
    <row r="12" spans="1:12" s="46" customFormat="1" ht="15.75">
      <c r="A12" s="1"/>
      <c r="B12" s="2" t="s">
        <v>15</v>
      </c>
      <c r="C12" s="2" t="s">
        <v>171</v>
      </c>
      <c r="D12" s="218" t="s">
        <v>97</v>
      </c>
      <c r="E12" s="311">
        <f>+E13+E17+E20+E23+E24+E27+E28+E29+E30</f>
        <v>495399</v>
      </c>
      <c r="F12" s="311">
        <f>+F13+F17+F20+F23+F24+F27+F28+F29+F30</f>
        <v>0</v>
      </c>
      <c r="G12" s="310">
        <f t="shared" si="0"/>
        <v>495399</v>
      </c>
      <c r="H12" s="256">
        <f>+H13+H17+H20+H23+H24+H27+H28+H29+H30</f>
        <v>479527</v>
      </c>
      <c r="I12" s="256">
        <f>+I13+I17+I20+I23+I24+I27+I28+I29+I30</f>
        <v>0</v>
      </c>
      <c r="J12" s="358">
        <f aca="true" t="shared" si="1" ref="J12:J75">+H12+I12</f>
        <v>479527</v>
      </c>
      <c r="K12" s="219"/>
      <c r="L12" s="219"/>
    </row>
    <row r="13" spans="1:12" s="260" customFormat="1" ht="15.75">
      <c r="A13" s="82"/>
      <c r="B13" s="111" t="s">
        <v>172</v>
      </c>
      <c r="C13" s="40" t="s">
        <v>173</v>
      </c>
      <c r="D13" s="88"/>
      <c r="E13" s="312">
        <f>SUM(E14:E16)</f>
        <v>0</v>
      </c>
      <c r="F13" s="312">
        <f>SUM(F14:F16)</f>
        <v>0</v>
      </c>
      <c r="G13" s="313">
        <f t="shared" si="0"/>
        <v>0</v>
      </c>
      <c r="H13" s="258">
        <f>SUM(H14:H16)</f>
        <v>0</v>
      </c>
      <c r="I13" s="258">
        <f>SUM(I14:I16)</f>
        <v>0</v>
      </c>
      <c r="J13" s="359">
        <f t="shared" si="1"/>
        <v>0</v>
      </c>
      <c r="K13" s="269"/>
      <c r="L13" s="269"/>
    </row>
    <row r="14" spans="1:12" s="260" customFormat="1" ht="15.75">
      <c r="A14" s="82"/>
      <c r="B14" s="40" t="s">
        <v>174</v>
      </c>
      <c r="C14" s="40" t="s">
        <v>175</v>
      </c>
      <c r="D14" s="88"/>
      <c r="E14" s="314">
        <v>0</v>
      </c>
      <c r="F14" s="314">
        <v>0</v>
      </c>
      <c r="G14" s="313">
        <f t="shared" si="0"/>
        <v>0</v>
      </c>
      <c r="H14" s="270">
        <v>0</v>
      </c>
      <c r="I14" s="270">
        <v>0</v>
      </c>
      <c r="J14" s="359">
        <f t="shared" si="1"/>
        <v>0</v>
      </c>
      <c r="K14" s="269"/>
      <c r="L14" s="269"/>
    </row>
    <row r="15" spans="1:12" s="260" customFormat="1" ht="15.75">
      <c r="A15" s="82"/>
      <c r="B15" s="40" t="s">
        <v>176</v>
      </c>
      <c r="C15" s="40" t="s">
        <v>177</v>
      </c>
      <c r="D15" s="88"/>
      <c r="E15" s="314">
        <v>0</v>
      </c>
      <c r="F15" s="314">
        <v>0</v>
      </c>
      <c r="G15" s="313">
        <f t="shared" si="0"/>
        <v>0</v>
      </c>
      <c r="H15" s="270">
        <v>0</v>
      </c>
      <c r="I15" s="270">
        <v>0</v>
      </c>
      <c r="J15" s="359">
        <f t="shared" si="1"/>
        <v>0</v>
      </c>
      <c r="K15" s="269"/>
      <c r="L15" s="269"/>
    </row>
    <row r="16" spans="1:12" s="260" customFormat="1" ht="15.75">
      <c r="A16" s="82"/>
      <c r="B16" s="112" t="s">
        <v>178</v>
      </c>
      <c r="C16" s="40" t="s">
        <v>179</v>
      </c>
      <c r="D16" s="88"/>
      <c r="E16" s="314">
        <v>0</v>
      </c>
      <c r="F16" s="314">
        <v>0</v>
      </c>
      <c r="G16" s="313">
        <f t="shared" si="0"/>
        <v>0</v>
      </c>
      <c r="H16" s="270">
        <v>0</v>
      </c>
      <c r="I16" s="270">
        <v>0</v>
      </c>
      <c r="J16" s="359">
        <f t="shared" si="1"/>
        <v>0</v>
      </c>
      <c r="K16" s="269"/>
      <c r="L16" s="269"/>
    </row>
    <row r="17" spans="1:12" s="260" customFormat="1" ht="15.75">
      <c r="A17" s="82"/>
      <c r="B17" s="40" t="s">
        <v>180</v>
      </c>
      <c r="C17" s="40" t="s">
        <v>181</v>
      </c>
      <c r="D17" s="88"/>
      <c r="E17" s="312">
        <f>SUM(E18:E19)</f>
        <v>0</v>
      </c>
      <c r="F17" s="312">
        <f>SUM(F18:F19)</f>
        <v>0</v>
      </c>
      <c r="G17" s="313">
        <f t="shared" si="0"/>
        <v>0</v>
      </c>
      <c r="H17" s="258">
        <f>SUM(H18:H19)</f>
        <v>0</v>
      </c>
      <c r="I17" s="258">
        <f>SUM(I18:I19)</f>
        <v>0</v>
      </c>
      <c r="J17" s="359">
        <f t="shared" si="1"/>
        <v>0</v>
      </c>
      <c r="K17" s="269"/>
      <c r="L17" s="269"/>
    </row>
    <row r="18" spans="1:12" s="260" customFormat="1" ht="15.75">
      <c r="A18" s="82"/>
      <c r="B18" s="40" t="s">
        <v>182</v>
      </c>
      <c r="C18" s="40" t="s">
        <v>183</v>
      </c>
      <c r="D18" s="88"/>
      <c r="E18" s="314">
        <v>0</v>
      </c>
      <c r="F18" s="314">
        <v>0</v>
      </c>
      <c r="G18" s="313">
        <f t="shared" si="0"/>
        <v>0</v>
      </c>
      <c r="H18" s="270">
        <v>0</v>
      </c>
      <c r="I18" s="270">
        <v>0</v>
      </c>
      <c r="J18" s="359">
        <f t="shared" si="1"/>
        <v>0</v>
      </c>
      <c r="K18" s="269"/>
      <c r="L18" s="269"/>
    </row>
    <row r="19" spans="1:12" s="260" customFormat="1" ht="15.75">
      <c r="A19" s="82"/>
      <c r="B19" s="40" t="s">
        <v>184</v>
      </c>
      <c r="C19" s="40" t="s">
        <v>185</v>
      </c>
      <c r="D19" s="88"/>
      <c r="E19" s="314">
        <v>0</v>
      </c>
      <c r="F19" s="314">
        <v>0</v>
      </c>
      <c r="G19" s="313">
        <f t="shared" si="0"/>
        <v>0</v>
      </c>
      <c r="H19" s="270">
        <v>0</v>
      </c>
      <c r="I19" s="270">
        <v>0</v>
      </c>
      <c r="J19" s="359">
        <f t="shared" si="1"/>
        <v>0</v>
      </c>
      <c r="K19" s="269"/>
      <c r="L19" s="269"/>
    </row>
    <row r="20" spans="1:12" s="260" customFormat="1" ht="15.75">
      <c r="A20" s="82"/>
      <c r="B20" s="40" t="s">
        <v>186</v>
      </c>
      <c r="C20" s="40" t="s">
        <v>187</v>
      </c>
      <c r="D20" s="88"/>
      <c r="E20" s="312">
        <f>SUM(E21:E22)</f>
        <v>0</v>
      </c>
      <c r="F20" s="312">
        <f>SUM(F21:F22)</f>
        <v>0</v>
      </c>
      <c r="G20" s="313">
        <f t="shared" si="0"/>
        <v>0</v>
      </c>
      <c r="H20" s="258">
        <f>SUM(H21:H22)</f>
        <v>0</v>
      </c>
      <c r="I20" s="258">
        <f>SUM(I21:I22)</f>
        <v>0</v>
      </c>
      <c r="J20" s="359">
        <f t="shared" si="1"/>
        <v>0</v>
      </c>
      <c r="K20" s="269"/>
      <c r="L20" s="269"/>
    </row>
    <row r="21" spans="1:12" s="260" customFormat="1" ht="15.75">
      <c r="A21" s="82"/>
      <c r="B21" s="40" t="s">
        <v>188</v>
      </c>
      <c r="C21" s="40" t="s">
        <v>189</v>
      </c>
      <c r="D21" s="88"/>
      <c r="E21" s="314">
        <v>0</v>
      </c>
      <c r="F21" s="314">
        <v>0</v>
      </c>
      <c r="G21" s="313">
        <f t="shared" si="0"/>
        <v>0</v>
      </c>
      <c r="H21" s="270">
        <v>0</v>
      </c>
      <c r="I21" s="270">
        <v>0</v>
      </c>
      <c r="J21" s="359">
        <f t="shared" si="1"/>
        <v>0</v>
      </c>
      <c r="K21" s="269"/>
      <c r="L21" s="269"/>
    </row>
    <row r="22" spans="1:12" s="260" customFormat="1" ht="15.75">
      <c r="A22" s="82"/>
      <c r="B22" s="40" t="s">
        <v>190</v>
      </c>
      <c r="C22" s="40" t="s">
        <v>191</v>
      </c>
      <c r="D22" s="88"/>
      <c r="E22" s="314">
        <v>0</v>
      </c>
      <c r="F22" s="314">
        <v>0</v>
      </c>
      <c r="G22" s="313">
        <f t="shared" si="0"/>
        <v>0</v>
      </c>
      <c r="H22" s="270">
        <v>0</v>
      </c>
      <c r="I22" s="270">
        <v>0</v>
      </c>
      <c r="J22" s="359">
        <f t="shared" si="1"/>
        <v>0</v>
      </c>
      <c r="K22" s="269"/>
      <c r="L22" s="269"/>
    </row>
    <row r="23" spans="1:12" s="260" customFormat="1" ht="15.75">
      <c r="A23" s="82"/>
      <c r="B23" s="40" t="s">
        <v>192</v>
      </c>
      <c r="C23" s="40" t="s">
        <v>193</v>
      </c>
      <c r="D23" s="88"/>
      <c r="E23" s="314">
        <v>0</v>
      </c>
      <c r="F23" s="314">
        <v>0</v>
      </c>
      <c r="G23" s="313">
        <f t="shared" si="0"/>
        <v>0</v>
      </c>
      <c r="H23" s="270">
        <v>0</v>
      </c>
      <c r="I23" s="270">
        <v>0</v>
      </c>
      <c r="J23" s="359">
        <f t="shared" si="1"/>
        <v>0</v>
      </c>
      <c r="K23" s="269"/>
      <c r="L23" s="269"/>
    </row>
    <row r="24" spans="1:12" s="260" customFormat="1" ht="15.75">
      <c r="A24" s="82"/>
      <c r="B24" s="40" t="s">
        <v>194</v>
      </c>
      <c r="C24" s="40" t="s">
        <v>195</v>
      </c>
      <c r="D24" s="88"/>
      <c r="E24" s="312">
        <f>SUM(E25:E26)</f>
        <v>0</v>
      </c>
      <c r="F24" s="312">
        <f>SUM(F25:F26)</f>
        <v>0</v>
      </c>
      <c r="G24" s="313">
        <f t="shared" si="0"/>
        <v>0</v>
      </c>
      <c r="H24" s="258">
        <f>SUM(H25:H26)</f>
        <v>0</v>
      </c>
      <c r="I24" s="258">
        <f>SUM(I25:I26)</f>
        <v>0</v>
      </c>
      <c r="J24" s="359">
        <f t="shared" si="1"/>
        <v>0</v>
      </c>
      <c r="K24" s="269"/>
      <c r="L24" s="269"/>
    </row>
    <row r="25" spans="1:12" s="260" customFormat="1" ht="15.75">
      <c r="A25" s="82"/>
      <c r="B25" s="40" t="s">
        <v>196</v>
      </c>
      <c r="C25" s="40" t="s">
        <v>197</v>
      </c>
      <c r="D25" s="88"/>
      <c r="E25" s="314">
        <v>0</v>
      </c>
      <c r="F25" s="314">
        <v>0</v>
      </c>
      <c r="G25" s="313">
        <f t="shared" si="0"/>
        <v>0</v>
      </c>
      <c r="H25" s="270">
        <v>0</v>
      </c>
      <c r="I25" s="270">
        <v>0</v>
      </c>
      <c r="J25" s="359">
        <f t="shared" si="1"/>
        <v>0</v>
      </c>
      <c r="K25" s="269"/>
      <c r="L25" s="269"/>
    </row>
    <row r="26" spans="1:12" s="260" customFormat="1" ht="15.75">
      <c r="A26" s="82"/>
      <c r="B26" s="40" t="s">
        <v>198</v>
      </c>
      <c r="C26" s="40" t="s">
        <v>199</v>
      </c>
      <c r="D26" s="88"/>
      <c r="E26" s="314">
        <v>0</v>
      </c>
      <c r="F26" s="314">
        <v>0</v>
      </c>
      <c r="G26" s="313">
        <f t="shared" si="0"/>
        <v>0</v>
      </c>
      <c r="H26" s="270">
        <v>0</v>
      </c>
      <c r="I26" s="270">
        <v>0</v>
      </c>
      <c r="J26" s="359">
        <f t="shared" si="1"/>
        <v>0</v>
      </c>
      <c r="K26" s="269"/>
      <c r="L26" s="269"/>
    </row>
    <row r="27" spans="1:12" s="260" customFormat="1" ht="15.75">
      <c r="A27" s="82"/>
      <c r="B27" s="40" t="s">
        <v>200</v>
      </c>
      <c r="C27" s="40" t="s">
        <v>201</v>
      </c>
      <c r="D27" s="88"/>
      <c r="E27" s="314">
        <v>0</v>
      </c>
      <c r="F27" s="314">
        <v>0</v>
      </c>
      <c r="G27" s="313">
        <f t="shared" si="0"/>
        <v>0</v>
      </c>
      <c r="H27" s="270">
        <v>0</v>
      </c>
      <c r="I27" s="270">
        <v>0</v>
      </c>
      <c r="J27" s="359">
        <f t="shared" si="1"/>
        <v>0</v>
      </c>
      <c r="K27" s="269"/>
      <c r="L27" s="269"/>
    </row>
    <row r="28" spans="1:12" s="260" customFormat="1" ht="15.75">
      <c r="A28" s="82"/>
      <c r="B28" s="40" t="s">
        <v>202</v>
      </c>
      <c r="C28" s="9" t="s">
        <v>203</v>
      </c>
      <c r="D28" s="88"/>
      <c r="E28" s="314">
        <v>0</v>
      </c>
      <c r="F28" s="314">
        <v>0</v>
      </c>
      <c r="G28" s="313">
        <f t="shared" si="0"/>
        <v>0</v>
      </c>
      <c r="H28" s="270">
        <v>0</v>
      </c>
      <c r="I28" s="270">
        <v>0</v>
      </c>
      <c r="J28" s="359">
        <f t="shared" si="1"/>
        <v>0</v>
      </c>
      <c r="K28" s="269"/>
      <c r="L28" s="269"/>
    </row>
    <row r="29" spans="1:12" s="260" customFormat="1" ht="15.75">
      <c r="A29" s="82"/>
      <c r="B29" s="40" t="s">
        <v>204</v>
      </c>
      <c r="C29" s="40" t="s">
        <v>205</v>
      </c>
      <c r="D29" s="88"/>
      <c r="E29" s="314">
        <v>495399</v>
      </c>
      <c r="F29" s="314">
        <v>0</v>
      </c>
      <c r="G29" s="313">
        <f t="shared" si="0"/>
        <v>495399</v>
      </c>
      <c r="H29" s="270">
        <v>479527</v>
      </c>
      <c r="I29" s="270">
        <v>0</v>
      </c>
      <c r="J29" s="359">
        <f t="shared" si="1"/>
        <v>479527</v>
      </c>
      <c r="K29" s="269"/>
      <c r="L29" s="269"/>
    </row>
    <row r="30" spans="1:12" s="260" customFormat="1" ht="15.75">
      <c r="A30" s="82"/>
      <c r="B30" s="40" t="s">
        <v>206</v>
      </c>
      <c r="C30" s="40" t="s">
        <v>207</v>
      </c>
      <c r="D30" s="88"/>
      <c r="E30" s="314">
        <v>0</v>
      </c>
      <c r="F30" s="314">
        <v>0</v>
      </c>
      <c r="G30" s="313">
        <f t="shared" si="0"/>
        <v>0</v>
      </c>
      <c r="H30" s="270">
        <v>0</v>
      </c>
      <c r="I30" s="270">
        <v>0</v>
      </c>
      <c r="J30" s="359">
        <f t="shared" si="1"/>
        <v>0</v>
      </c>
      <c r="K30" s="269"/>
      <c r="L30" s="269"/>
    </row>
    <row r="31" spans="1:12" s="46" customFormat="1" ht="15.75">
      <c r="A31" s="48"/>
      <c r="B31" s="2" t="s">
        <v>20</v>
      </c>
      <c r="C31" s="2" t="s">
        <v>208</v>
      </c>
      <c r="D31" s="218"/>
      <c r="E31" s="315">
        <f>+E32+E45</f>
        <v>138</v>
      </c>
      <c r="F31" s="315">
        <f>+F32+F45</f>
        <v>0</v>
      </c>
      <c r="G31" s="310">
        <f t="shared" si="0"/>
        <v>138</v>
      </c>
      <c r="H31" s="257">
        <f>+H32+H45</f>
        <v>138</v>
      </c>
      <c r="I31" s="257">
        <f>+I32+I45</f>
        <v>0</v>
      </c>
      <c r="J31" s="358">
        <f t="shared" si="1"/>
        <v>138</v>
      </c>
      <c r="K31" s="219"/>
      <c r="L31" s="219"/>
    </row>
    <row r="32" spans="1:12" s="260" customFormat="1" ht="15.75">
      <c r="A32" s="39"/>
      <c r="B32" s="40" t="s">
        <v>209</v>
      </c>
      <c r="C32" s="40" t="s">
        <v>210</v>
      </c>
      <c r="D32" s="88"/>
      <c r="E32" s="312">
        <f>SUM(E33:E44)</f>
        <v>138</v>
      </c>
      <c r="F32" s="312">
        <f>SUM(F33:F44)</f>
        <v>0</v>
      </c>
      <c r="G32" s="313">
        <f t="shared" si="0"/>
        <v>138</v>
      </c>
      <c r="H32" s="258">
        <f>SUM(H33:H44)</f>
        <v>138</v>
      </c>
      <c r="I32" s="258">
        <f>SUM(I33:I44)</f>
        <v>0</v>
      </c>
      <c r="J32" s="359">
        <f t="shared" si="1"/>
        <v>138</v>
      </c>
      <c r="K32" s="269"/>
      <c r="L32" s="269"/>
    </row>
    <row r="33" spans="1:12" s="260" customFormat="1" ht="15.75">
      <c r="A33" s="39"/>
      <c r="B33" s="40" t="s">
        <v>211</v>
      </c>
      <c r="C33" s="40" t="s">
        <v>212</v>
      </c>
      <c r="D33" s="88"/>
      <c r="E33" s="314">
        <v>0</v>
      </c>
      <c r="F33" s="314">
        <v>0</v>
      </c>
      <c r="G33" s="313">
        <f t="shared" si="0"/>
        <v>0</v>
      </c>
      <c r="H33" s="270">
        <v>0</v>
      </c>
      <c r="I33" s="270">
        <v>0</v>
      </c>
      <c r="J33" s="359">
        <f t="shared" si="1"/>
        <v>0</v>
      </c>
      <c r="K33" s="269"/>
      <c r="L33" s="269"/>
    </row>
    <row r="34" spans="1:12" s="260" customFormat="1" ht="15.75">
      <c r="A34" s="39"/>
      <c r="B34" s="40" t="s">
        <v>213</v>
      </c>
      <c r="C34" s="40" t="s">
        <v>214</v>
      </c>
      <c r="D34" s="88"/>
      <c r="E34" s="314">
        <v>0</v>
      </c>
      <c r="F34" s="314">
        <v>0</v>
      </c>
      <c r="G34" s="313">
        <f t="shared" si="0"/>
        <v>0</v>
      </c>
      <c r="H34" s="270">
        <v>0</v>
      </c>
      <c r="I34" s="270">
        <v>0</v>
      </c>
      <c r="J34" s="359">
        <f t="shared" si="1"/>
        <v>0</v>
      </c>
      <c r="K34" s="269"/>
      <c r="L34" s="269"/>
    </row>
    <row r="35" spans="1:12" s="260" customFormat="1" ht="15.75">
      <c r="A35" s="39"/>
      <c r="B35" s="40" t="s">
        <v>215</v>
      </c>
      <c r="C35" s="40" t="s">
        <v>216</v>
      </c>
      <c r="D35" s="88"/>
      <c r="E35" s="314">
        <f>138</f>
        <v>138</v>
      </c>
      <c r="F35" s="314">
        <v>0</v>
      </c>
      <c r="G35" s="313">
        <f t="shared" si="0"/>
        <v>138</v>
      </c>
      <c r="H35" s="270">
        <f>138</f>
        <v>138</v>
      </c>
      <c r="I35" s="270">
        <v>0</v>
      </c>
      <c r="J35" s="359">
        <f t="shared" si="1"/>
        <v>138</v>
      </c>
      <c r="K35" s="269"/>
      <c r="L35" s="269"/>
    </row>
    <row r="36" spans="1:12" s="260" customFormat="1" ht="15.75">
      <c r="A36" s="39"/>
      <c r="B36" s="40" t="s">
        <v>217</v>
      </c>
      <c r="C36" s="40" t="s">
        <v>218</v>
      </c>
      <c r="D36" s="88"/>
      <c r="E36" s="314">
        <v>0</v>
      </c>
      <c r="F36" s="314">
        <v>0</v>
      </c>
      <c r="G36" s="313">
        <f t="shared" si="0"/>
        <v>0</v>
      </c>
      <c r="H36" s="270">
        <v>0</v>
      </c>
      <c r="I36" s="270">
        <v>0</v>
      </c>
      <c r="J36" s="359">
        <f t="shared" si="1"/>
        <v>0</v>
      </c>
      <c r="K36" s="269"/>
      <c r="L36" s="269"/>
    </row>
    <row r="37" spans="1:12" s="260" customFormat="1" ht="15.75">
      <c r="A37" s="39"/>
      <c r="B37" s="40" t="s">
        <v>219</v>
      </c>
      <c r="C37" s="40" t="s">
        <v>220</v>
      </c>
      <c r="D37" s="88"/>
      <c r="E37" s="314">
        <v>0</v>
      </c>
      <c r="F37" s="314">
        <v>0</v>
      </c>
      <c r="G37" s="313">
        <f t="shared" si="0"/>
        <v>0</v>
      </c>
      <c r="H37" s="270">
        <v>0</v>
      </c>
      <c r="I37" s="270">
        <v>0</v>
      </c>
      <c r="J37" s="359">
        <f t="shared" si="1"/>
        <v>0</v>
      </c>
      <c r="K37" s="269"/>
      <c r="L37" s="269"/>
    </row>
    <row r="38" spans="1:12" s="260" customFormat="1" ht="15.75">
      <c r="A38" s="39"/>
      <c r="B38" s="40" t="s">
        <v>221</v>
      </c>
      <c r="C38" s="40" t="s">
        <v>222</v>
      </c>
      <c r="D38" s="88"/>
      <c r="E38" s="314">
        <v>0</v>
      </c>
      <c r="F38" s="314">
        <v>0</v>
      </c>
      <c r="G38" s="313">
        <f t="shared" si="0"/>
        <v>0</v>
      </c>
      <c r="H38" s="270">
        <v>0</v>
      </c>
      <c r="I38" s="270">
        <v>0</v>
      </c>
      <c r="J38" s="359">
        <f t="shared" si="1"/>
        <v>0</v>
      </c>
      <c r="K38" s="269"/>
      <c r="L38" s="269"/>
    </row>
    <row r="39" spans="1:12" s="260" customFormat="1" ht="15.75">
      <c r="A39" s="39"/>
      <c r="B39" s="40" t="s">
        <v>223</v>
      </c>
      <c r="C39" s="9" t="s">
        <v>224</v>
      </c>
      <c r="D39" s="88"/>
      <c r="E39" s="314">
        <v>0</v>
      </c>
      <c r="F39" s="314">
        <v>0</v>
      </c>
      <c r="G39" s="313">
        <f t="shared" si="0"/>
        <v>0</v>
      </c>
      <c r="H39" s="270">
        <v>0</v>
      </c>
      <c r="I39" s="270">
        <v>0</v>
      </c>
      <c r="J39" s="359">
        <f t="shared" si="1"/>
        <v>0</v>
      </c>
      <c r="K39" s="269"/>
      <c r="L39" s="269"/>
    </row>
    <row r="40" spans="1:12" s="260" customFormat="1" ht="15.75">
      <c r="A40" s="39"/>
      <c r="B40" s="40" t="s">
        <v>225</v>
      </c>
      <c r="C40" s="360" t="s">
        <v>226</v>
      </c>
      <c r="D40" s="88"/>
      <c r="E40" s="314">
        <v>0</v>
      </c>
      <c r="F40" s="314">
        <v>0</v>
      </c>
      <c r="G40" s="313">
        <f t="shared" si="0"/>
        <v>0</v>
      </c>
      <c r="H40" s="270">
        <v>0</v>
      </c>
      <c r="I40" s="270">
        <v>0</v>
      </c>
      <c r="J40" s="359">
        <f t="shared" si="1"/>
        <v>0</v>
      </c>
      <c r="K40" s="269"/>
      <c r="L40" s="269"/>
    </row>
    <row r="41" spans="1:12" s="260" customFormat="1" ht="15.75">
      <c r="A41" s="39"/>
      <c r="B41" s="40" t="s">
        <v>227</v>
      </c>
      <c r="C41" s="40" t="s">
        <v>228</v>
      </c>
      <c r="D41" s="88"/>
      <c r="E41" s="314">
        <v>0</v>
      </c>
      <c r="F41" s="314">
        <v>0</v>
      </c>
      <c r="G41" s="313">
        <f t="shared" si="0"/>
        <v>0</v>
      </c>
      <c r="H41" s="270">
        <v>0</v>
      </c>
      <c r="I41" s="270">
        <v>0</v>
      </c>
      <c r="J41" s="359">
        <f t="shared" si="1"/>
        <v>0</v>
      </c>
      <c r="K41" s="269"/>
      <c r="L41" s="269"/>
    </row>
    <row r="42" spans="1:12" s="260" customFormat="1" ht="15.75">
      <c r="A42" s="39"/>
      <c r="B42" s="40" t="s">
        <v>229</v>
      </c>
      <c r="C42" s="9" t="s">
        <v>230</v>
      </c>
      <c r="D42" s="88"/>
      <c r="E42" s="314">
        <v>0</v>
      </c>
      <c r="F42" s="314">
        <v>0</v>
      </c>
      <c r="G42" s="313">
        <f t="shared" si="0"/>
        <v>0</v>
      </c>
      <c r="H42" s="270">
        <v>0</v>
      </c>
      <c r="I42" s="270">
        <v>0</v>
      </c>
      <c r="J42" s="359">
        <f t="shared" si="1"/>
        <v>0</v>
      </c>
      <c r="K42" s="269"/>
      <c r="L42" s="269"/>
    </row>
    <row r="43" spans="1:12" s="260" customFormat="1" ht="15.75">
      <c r="A43" s="39"/>
      <c r="B43" s="40" t="s">
        <v>231</v>
      </c>
      <c r="C43" s="9" t="s">
        <v>232</v>
      </c>
      <c r="D43" s="88"/>
      <c r="E43" s="314">
        <v>0</v>
      </c>
      <c r="F43" s="314">
        <v>0</v>
      </c>
      <c r="G43" s="313">
        <f t="shared" si="0"/>
        <v>0</v>
      </c>
      <c r="H43" s="270">
        <v>0</v>
      </c>
      <c r="I43" s="270">
        <v>0</v>
      </c>
      <c r="J43" s="359">
        <f t="shared" si="1"/>
        <v>0</v>
      </c>
      <c r="K43" s="269"/>
      <c r="L43" s="269"/>
    </row>
    <row r="44" spans="1:12" s="260" customFormat="1" ht="15.75">
      <c r="A44" s="39"/>
      <c r="B44" s="40" t="s">
        <v>233</v>
      </c>
      <c r="C44" s="40" t="s">
        <v>234</v>
      </c>
      <c r="D44" s="88"/>
      <c r="E44" s="314">
        <v>0</v>
      </c>
      <c r="F44" s="314">
        <v>0</v>
      </c>
      <c r="G44" s="313">
        <f t="shared" si="0"/>
        <v>0</v>
      </c>
      <c r="H44" s="270">
        <v>0</v>
      </c>
      <c r="I44" s="270">
        <v>0</v>
      </c>
      <c r="J44" s="359">
        <f t="shared" si="1"/>
        <v>0</v>
      </c>
      <c r="K44" s="269"/>
      <c r="L44" s="269"/>
    </row>
    <row r="45" spans="1:12" s="260" customFormat="1" ht="15.75">
      <c r="A45" s="39"/>
      <c r="B45" s="40" t="s">
        <v>235</v>
      </c>
      <c r="C45" s="40" t="s">
        <v>236</v>
      </c>
      <c r="D45" s="88"/>
      <c r="E45" s="312">
        <f>SUM(E46:E47)</f>
        <v>0</v>
      </c>
      <c r="F45" s="312">
        <f>SUM(F46:F47)</f>
        <v>0</v>
      </c>
      <c r="G45" s="313">
        <f t="shared" si="0"/>
        <v>0</v>
      </c>
      <c r="H45" s="258">
        <f>SUM(H46:H47)</f>
        <v>0</v>
      </c>
      <c r="I45" s="258">
        <f>SUM(I46:I47)</f>
        <v>0</v>
      </c>
      <c r="J45" s="359">
        <f t="shared" si="1"/>
        <v>0</v>
      </c>
      <c r="K45" s="269"/>
      <c r="L45" s="269"/>
    </row>
    <row r="46" spans="1:12" s="260" customFormat="1" ht="15.75">
      <c r="A46" s="39"/>
      <c r="B46" s="40" t="s">
        <v>237</v>
      </c>
      <c r="C46" s="40" t="s">
        <v>238</v>
      </c>
      <c r="D46" s="88"/>
      <c r="E46" s="314">
        <v>0</v>
      </c>
      <c r="F46" s="314">
        <v>0</v>
      </c>
      <c r="G46" s="313">
        <f t="shared" si="0"/>
        <v>0</v>
      </c>
      <c r="H46" s="270">
        <v>0</v>
      </c>
      <c r="I46" s="270">
        <v>0</v>
      </c>
      <c r="J46" s="359">
        <f t="shared" si="1"/>
        <v>0</v>
      </c>
      <c r="K46" s="269"/>
      <c r="L46" s="269"/>
    </row>
    <row r="47" spans="1:12" s="260" customFormat="1" ht="15.75">
      <c r="A47" s="39"/>
      <c r="B47" s="40" t="s">
        <v>239</v>
      </c>
      <c r="C47" s="40" t="s">
        <v>240</v>
      </c>
      <c r="D47" s="88"/>
      <c r="E47" s="314">
        <v>0</v>
      </c>
      <c r="F47" s="314">
        <v>0</v>
      </c>
      <c r="G47" s="313">
        <f t="shared" si="0"/>
        <v>0</v>
      </c>
      <c r="H47" s="270">
        <v>0</v>
      </c>
      <c r="I47" s="270">
        <v>0</v>
      </c>
      <c r="J47" s="359">
        <f t="shared" si="1"/>
        <v>0</v>
      </c>
      <c r="K47" s="269"/>
      <c r="L47" s="269"/>
    </row>
    <row r="48" spans="1:10" s="221" customFormat="1" ht="15.75">
      <c r="A48" s="48"/>
      <c r="B48" s="2" t="s">
        <v>19</v>
      </c>
      <c r="C48" s="2" t="s">
        <v>241</v>
      </c>
      <c r="D48" s="220" t="s">
        <v>99</v>
      </c>
      <c r="E48" s="315">
        <f>+E49+E53+E62+E69+E72+E75</f>
        <v>0</v>
      </c>
      <c r="F48" s="315">
        <f>+F49+F53+F62+F69+F72+F75</f>
        <v>0</v>
      </c>
      <c r="G48" s="310">
        <f t="shared" si="0"/>
        <v>0</v>
      </c>
      <c r="H48" s="257">
        <f>+H49+H53+H62+H69+H72+H75</f>
        <v>0</v>
      </c>
      <c r="I48" s="257">
        <f>+I49+I53+I62+I69+I72+I75</f>
        <v>0</v>
      </c>
      <c r="J48" s="358">
        <f t="shared" si="1"/>
        <v>0</v>
      </c>
    </row>
    <row r="49" spans="1:10" s="272" customFormat="1" ht="15.75">
      <c r="A49" s="39"/>
      <c r="B49" s="162" t="s">
        <v>46</v>
      </c>
      <c r="C49" s="40" t="s">
        <v>494</v>
      </c>
      <c r="D49" s="113"/>
      <c r="E49" s="316">
        <f>SUM(E50:E52)</f>
        <v>0</v>
      </c>
      <c r="F49" s="316">
        <f>SUM(F50:F52)</f>
        <v>0</v>
      </c>
      <c r="G49" s="313">
        <f t="shared" si="0"/>
        <v>0</v>
      </c>
      <c r="H49" s="294">
        <f>SUM(H50:H52)</f>
        <v>0</v>
      </c>
      <c r="I49" s="294">
        <f>SUM(I50:I52)</f>
        <v>0</v>
      </c>
      <c r="J49" s="359">
        <f t="shared" si="1"/>
        <v>0</v>
      </c>
    </row>
    <row r="50" spans="1:10" s="272" customFormat="1" ht="15.75">
      <c r="A50" s="39"/>
      <c r="B50" s="162" t="s">
        <v>47</v>
      </c>
      <c r="C50" s="174" t="s">
        <v>495</v>
      </c>
      <c r="D50" s="113"/>
      <c r="E50" s="317">
        <v>0</v>
      </c>
      <c r="F50" s="317">
        <v>0</v>
      </c>
      <c r="G50" s="313">
        <f t="shared" si="0"/>
        <v>0</v>
      </c>
      <c r="H50" s="273">
        <v>0</v>
      </c>
      <c r="I50" s="273">
        <v>0</v>
      </c>
      <c r="J50" s="359">
        <f t="shared" si="1"/>
        <v>0</v>
      </c>
    </row>
    <row r="51" spans="1:10" s="272" customFormat="1" ht="15.75">
      <c r="A51" s="39"/>
      <c r="B51" s="162" t="s">
        <v>48</v>
      </c>
      <c r="C51" s="174" t="s">
        <v>496</v>
      </c>
      <c r="D51" s="113"/>
      <c r="E51" s="317">
        <v>0</v>
      </c>
      <c r="F51" s="317">
        <v>0</v>
      </c>
      <c r="G51" s="313">
        <f t="shared" si="0"/>
        <v>0</v>
      </c>
      <c r="H51" s="273">
        <v>0</v>
      </c>
      <c r="I51" s="273">
        <v>0</v>
      </c>
      <c r="J51" s="359">
        <f t="shared" si="1"/>
        <v>0</v>
      </c>
    </row>
    <row r="52" spans="1:10" s="272" customFormat="1" ht="15.75">
      <c r="A52" s="39"/>
      <c r="B52" s="162" t="s">
        <v>159</v>
      </c>
      <c r="C52" s="174" t="s">
        <v>498</v>
      </c>
      <c r="D52" s="113"/>
      <c r="E52" s="317">
        <v>0</v>
      </c>
      <c r="F52" s="317">
        <v>0</v>
      </c>
      <c r="G52" s="313">
        <f t="shared" si="0"/>
        <v>0</v>
      </c>
      <c r="H52" s="273">
        <v>0</v>
      </c>
      <c r="I52" s="273">
        <v>0</v>
      </c>
      <c r="J52" s="359">
        <f t="shared" si="1"/>
        <v>0</v>
      </c>
    </row>
    <row r="53" spans="1:10" s="272" customFormat="1" ht="15.75">
      <c r="A53" s="39"/>
      <c r="B53" s="162" t="s">
        <v>49</v>
      </c>
      <c r="C53" s="174" t="s">
        <v>497</v>
      </c>
      <c r="D53" s="113"/>
      <c r="E53" s="316">
        <f>+E54+E57+E62+E69+E72+E75</f>
        <v>0</v>
      </c>
      <c r="F53" s="316">
        <f>+F54+F57+F62+F69+F72+F75</f>
        <v>0</v>
      </c>
      <c r="G53" s="313">
        <f t="shared" si="0"/>
        <v>0</v>
      </c>
      <c r="H53" s="294">
        <f>+H54+H57+H62+H69+H72+H75</f>
        <v>0</v>
      </c>
      <c r="I53" s="294">
        <f>+I54+I57+I62+I69+I72+I75</f>
        <v>0</v>
      </c>
      <c r="J53" s="359">
        <f t="shared" si="1"/>
        <v>0</v>
      </c>
    </row>
    <row r="54" spans="1:10" s="272" customFormat="1" ht="15.75">
      <c r="A54" s="39"/>
      <c r="B54" s="112" t="s">
        <v>557</v>
      </c>
      <c r="C54" s="40" t="s">
        <v>242</v>
      </c>
      <c r="D54" s="113"/>
      <c r="E54" s="316">
        <f>SUM(E55:E56)</f>
        <v>0</v>
      </c>
      <c r="F54" s="316">
        <f>SUM(F55:F56)</f>
        <v>0</v>
      </c>
      <c r="G54" s="313">
        <f t="shared" si="0"/>
        <v>0</v>
      </c>
      <c r="H54" s="294">
        <f>SUM(H55:H56)</f>
        <v>0</v>
      </c>
      <c r="I54" s="294">
        <f>SUM(I55:I56)</f>
        <v>0</v>
      </c>
      <c r="J54" s="359">
        <f t="shared" si="1"/>
        <v>0</v>
      </c>
    </row>
    <row r="55" spans="1:10" s="272" customFormat="1" ht="15.75">
      <c r="A55" s="39"/>
      <c r="B55" s="3" t="s">
        <v>585</v>
      </c>
      <c r="C55" s="40" t="s">
        <v>569</v>
      </c>
      <c r="D55" s="113"/>
      <c r="E55" s="317">
        <v>0</v>
      </c>
      <c r="F55" s="317">
        <v>0</v>
      </c>
      <c r="G55" s="313">
        <f t="shared" si="0"/>
        <v>0</v>
      </c>
      <c r="H55" s="273">
        <v>0</v>
      </c>
      <c r="I55" s="273">
        <v>0</v>
      </c>
      <c r="J55" s="359">
        <f t="shared" si="1"/>
        <v>0</v>
      </c>
    </row>
    <row r="56" spans="1:10" s="272" customFormat="1" ht="15.75">
      <c r="A56" s="39"/>
      <c r="B56" s="3" t="s">
        <v>586</v>
      </c>
      <c r="C56" s="40" t="s">
        <v>570</v>
      </c>
      <c r="D56" s="113"/>
      <c r="E56" s="317">
        <v>0</v>
      </c>
      <c r="F56" s="317">
        <v>0</v>
      </c>
      <c r="G56" s="313">
        <f t="shared" si="0"/>
        <v>0</v>
      </c>
      <c r="H56" s="273">
        <v>0</v>
      </c>
      <c r="I56" s="273">
        <v>0</v>
      </c>
      <c r="J56" s="359">
        <f t="shared" si="1"/>
        <v>0</v>
      </c>
    </row>
    <row r="57" spans="1:10" s="272" customFormat="1" ht="15.75">
      <c r="A57" s="39"/>
      <c r="B57" s="3" t="s">
        <v>558</v>
      </c>
      <c r="C57" s="40" t="s">
        <v>243</v>
      </c>
      <c r="D57" s="113"/>
      <c r="E57" s="316">
        <f>SUM(E58:E61)</f>
        <v>0</v>
      </c>
      <c r="F57" s="316">
        <f>SUM(F58:F61)</f>
        <v>0</v>
      </c>
      <c r="G57" s="313">
        <f t="shared" si="0"/>
        <v>0</v>
      </c>
      <c r="H57" s="294">
        <f>SUM(H58:H61)</f>
        <v>0</v>
      </c>
      <c r="I57" s="294">
        <f>SUM(I58:I61)</f>
        <v>0</v>
      </c>
      <c r="J57" s="359">
        <f t="shared" si="1"/>
        <v>0</v>
      </c>
    </row>
    <row r="58" spans="1:10" s="272" customFormat="1" ht="15.75">
      <c r="A58" s="39"/>
      <c r="B58" s="3" t="s">
        <v>499</v>
      </c>
      <c r="C58" s="40" t="s">
        <v>571</v>
      </c>
      <c r="D58" s="113"/>
      <c r="E58" s="317">
        <v>0</v>
      </c>
      <c r="F58" s="317">
        <v>0</v>
      </c>
      <c r="G58" s="313">
        <f t="shared" si="0"/>
        <v>0</v>
      </c>
      <c r="H58" s="273">
        <v>0</v>
      </c>
      <c r="I58" s="273">
        <v>0</v>
      </c>
      <c r="J58" s="359">
        <f t="shared" si="1"/>
        <v>0</v>
      </c>
    </row>
    <row r="59" spans="1:10" s="272" customFormat="1" ht="15.75">
      <c r="A59" s="39"/>
      <c r="B59" s="3" t="s">
        <v>500</v>
      </c>
      <c r="C59" s="40" t="s">
        <v>572</v>
      </c>
      <c r="D59" s="113"/>
      <c r="E59" s="317">
        <v>0</v>
      </c>
      <c r="F59" s="317">
        <v>0</v>
      </c>
      <c r="G59" s="313">
        <f t="shared" si="0"/>
        <v>0</v>
      </c>
      <c r="H59" s="273">
        <v>0</v>
      </c>
      <c r="I59" s="273">
        <v>0</v>
      </c>
      <c r="J59" s="359">
        <f t="shared" si="1"/>
        <v>0</v>
      </c>
    </row>
    <row r="60" spans="1:10" s="272" customFormat="1" ht="15.75">
      <c r="A60" s="39"/>
      <c r="B60" s="3" t="s">
        <v>587</v>
      </c>
      <c r="C60" s="40" t="s">
        <v>573</v>
      </c>
      <c r="D60" s="113"/>
      <c r="E60" s="317">
        <v>0</v>
      </c>
      <c r="F60" s="317">
        <v>0</v>
      </c>
      <c r="G60" s="313">
        <f t="shared" si="0"/>
        <v>0</v>
      </c>
      <c r="H60" s="273">
        <v>0</v>
      </c>
      <c r="I60" s="273">
        <v>0</v>
      </c>
      <c r="J60" s="359">
        <f t="shared" si="1"/>
        <v>0</v>
      </c>
    </row>
    <row r="61" spans="1:10" s="272" customFormat="1" ht="15.75">
      <c r="A61" s="39"/>
      <c r="B61" s="3" t="s">
        <v>588</v>
      </c>
      <c r="C61" s="40" t="s">
        <v>574</v>
      </c>
      <c r="D61" s="113"/>
      <c r="E61" s="317">
        <v>0</v>
      </c>
      <c r="F61" s="317">
        <v>0</v>
      </c>
      <c r="G61" s="313">
        <f t="shared" si="0"/>
        <v>0</v>
      </c>
      <c r="H61" s="273">
        <v>0</v>
      </c>
      <c r="I61" s="273">
        <v>0</v>
      </c>
      <c r="J61" s="359">
        <f t="shared" si="1"/>
        <v>0</v>
      </c>
    </row>
    <row r="62" spans="1:10" s="272" customFormat="1" ht="15.75">
      <c r="A62" s="39"/>
      <c r="B62" s="3" t="s">
        <v>589</v>
      </c>
      <c r="C62" s="40" t="s">
        <v>244</v>
      </c>
      <c r="D62" s="113"/>
      <c r="E62" s="316">
        <f>SUM(E63:E68)</f>
        <v>0</v>
      </c>
      <c r="F62" s="316">
        <f>SUM(F63:F68)</f>
        <v>0</v>
      </c>
      <c r="G62" s="313">
        <f t="shared" si="0"/>
        <v>0</v>
      </c>
      <c r="H62" s="294">
        <f>SUM(H63:H68)</f>
        <v>0</v>
      </c>
      <c r="I62" s="294">
        <f>SUM(I63:I68)</f>
        <v>0</v>
      </c>
      <c r="J62" s="359">
        <f t="shared" si="1"/>
        <v>0</v>
      </c>
    </row>
    <row r="63" spans="1:10" s="272" customFormat="1" ht="15.75">
      <c r="A63" s="39"/>
      <c r="B63" s="3" t="s">
        <v>501</v>
      </c>
      <c r="C63" s="40" t="s">
        <v>575</v>
      </c>
      <c r="D63" s="113"/>
      <c r="E63" s="317">
        <v>0</v>
      </c>
      <c r="F63" s="317">
        <v>0</v>
      </c>
      <c r="G63" s="313">
        <f t="shared" si="0"/>
        <v>0</v>
      </c>
      <c r="H63" s="273">
        <v>0</v>
      </c>
      <c r="I63" s="273">
        <v>0</v>
      </c>
      <c r="J63" s="359">
        <f t="shared" si="1"/>
        <v>0</v>
      </c>
    </row>
    <row r="64" spans="1:10" s="272" customFormat="1" ht="15.75">
      <c r="A64" s="39"/>
      <c r="B64" s="3" t="s">
        <v>502</v>
      </c>
      <c r="C64" s="40" t="s">
        <v>576</v>
      </c>
      <c r="D64" s="113"/>
      <c r="E64" s="317">
        <v>0</v>
      </c>
      <c r="F64" s="317">
        <v>0</v>
      </c>
      <c r="G64" s="313">
        <f t="shared" si="0"/>
        <v>0</v>
      </c>
      <c r="H64" s="273">
        <v>0</v>
      </c>
      <c r="I64" s="273">
        <v>0</v>
      </c>
      <c r="J64" s="359">
        <f t="shared" si="1"/>
        <v>0</v>
      </c>
    </row>
    <row r="65" spans="1:10" s="272" customFormat="1" ht="15.75">
      <c r="A65" s="39"/>
      <c r="B65" s="3" t="s">
        <v>503</v>
      </c>
      <c r="C65" s="40" t="s">
        <v>577</v>
      </c>
      <c r="D65" s="113"/>
      <c r="E65" s="317">
        <v>0</v>
      </c>
      <c r="F65" s="317">
        <v>0</v>
      </c>
      <c r="G65" s="313">
        <f t="shared" si="0"/>
        <v>0</v>
      </c>
      <c r="H65" s="273">
        <v>0</v>
      </c>
      <c r="I65" s="273">
        <v>0</v>
      </c>
      <c r="J65" s="359">
        <f t="shared" si="1"/>
        <v>0</v>
      </c>
    </row>
    <row r="66" spans="1:10" s="272" customFormat="1" ht="15.75">
      <c r="A66" s="39"/>
      <c r="B66" s="3" t="s">
        <v>590</v>
      </c>
      <c r="C66" s="40" t="s">
        <v>578</v>
      </c>
      <c r="D66" s="113"/>
      <c r="E66" s="317">
        <v>0</v>
      </c>
      <c r="F66" s="317">
        <v>0</v>
      </c>
      <c r="G66" s="313">
        <f t="shared" si="0"/>
        <v>0</v>
      </c>
      <c r="H66" s="273">
        <v>0</v>
      </c>
      <c r="I66" s="273">
        <v>0</v>
      </c>
      <c r="J66" s="359">
        <f t="shared" si="1"/>
        <v>0</v>
      </c>
    </row>
    <row r="67" spans="1:10" s="272" customFormat="1" ht="15.75">
      <c r="A67" s="39"/>
      <c r="B67" s="3" t="s">
        <v>591</v>
      </c>
      <c r="C67" s="40" t="s">
        <v>579</v>
      </c>
      <c r="D67" s="113"/>
      <c r="E67" s="317">
        <v>0</v>
      </c>
      <c r="F67" s="317">
        <v>0</v>
      </c>
      <c r="G67" s="313">
        <f t="shared" si="0"/>
        <v>0</v>
      </c>
      <c r="H67" s="273">
        <v>0</v>
      </c>
      <c r="I67" s="273">
        <v>0</v>
      </c>
      <c r="J67" s="359">
        <f t="shared" si="1"/>
        <v>0</v>
      </c>
    </row>
    <row r="68" spans="1:10" s="272" customFormat="1" ht="15.75">
      <c r="A68" s="39"/>
      <c r="B68" s="3" t="s">
        <v>592</v>
      </c>
      <c r="C68" s="40" t="s">
        <v>580</v>
      </c>
      <c r="D68" s="113"/>
      <c r="E68" s="317">
        <v>0</v>
      </c>
      <c r="F68" s="317">
        <v>0</v>
      </c>
      <c r="G68" s="313">
        <f t="shared" si="0"/>
        <v>0</v>
      </c>
      <c r="H68" s="273">
        <v>0</v>
      </c>
      <c r="I68" s="273">
        <v>0</v>
      </c>
      <c r="J68" s="359">
        <f t="shared" si="1"/>
        <v>0</v>
      </c>
    </row>
    <row r="69" spans="1:10" s="272" customFormat="1" ht="15.75">
      <c r="A69" s="39"/>
      <c r="B69" s="3" t="s">
        <v>593</v>
      </c>
      <c r="C69" s="40" t="s">
        <v>245</v>
      </c>
      <c r="D69" s="113"/>
      <c r="E69" s="316">
        <f>SUM(E70:E71)</f>
        <v>0</v>
      </c>
      <c r="F69" s="316">
        <f>SUM(F70:F71)</f>
        <v>0</v>
      </c>
      <c r="G69" s="313">
        <f t="shared" si="0"/>
        <v>0</v>
      </c>
      <c r="H69" s="294">
        <f>SUM(H70:H71)</f>
        <v>0</v>
      </c>
      <c r="I69" s="294">
        <f>SUM(I70:I71)</f>
        <v>0</v>
      </c>
      <c r="J69" s="359">
        <f t="shared" si="1"/>
        <v>0</v>
      </c>
    </row>
    <row r="70" spans="1:10" s="272" customFormat="1" ht="15.75">
      <c r="A70" s="39"/>
      <c r="B70" s="3" t="s">
        <v>594</v>
      </c>
      <c r="C70" s="40" t="s">
        <v>581</v>
      </c>
      <c r="D70" s="113"/>
      <c r="E70" s="317">
        <v>0</v>
      </c>
      <c r="F70" s="317">
        <v>0</v>
      </c>
      <c r="G70" s="313">
        <f t="shared" si="0"/>
        <v>0</v>
      </c>
      <c r="H70" s="273">
        <v>0</v>
      </c>
      <c r="I70" s="273">
        <v>0</v>
      </c>
      <c r="J70" s="359">
        <f t="shared" si="1"/>
        <v>0</v>
      </c>
    </row>
    <row r="71" spans="1:10" s="272" customFormat="1" ht="15.75">
      <c r="A71" s="39"/>
      <c r="B71" s="3" t="s">
        <v>595</v>
      </c>
      <c r="C71" s="40" t="s">
        <v>582</v>
      </c>
      <c r="D71" s="113"/>
      <c r="E71" s="317">
        <v>0</v>
      </c>
      <c r="F71" s="317">
        <v>0</v>
      </c>
      <c r="G71" s="313">
        <f t="shared" si="0"/>
        <v>0</v>
      </c>
      <c r="H71" s="273">
        <v>0</v>
      </c>
      <c r="I71" s="273">
        <v>0</v>
      </c>
      <c r="J71" s="359">
        <f t="shared" si="1"/>
        <v>0</v>
      </c>
    </row>
    <row r="72" spans="1:10" s="272" customFormat="1" ht="15.75">
      <c r="A72" s="39"/>
      <c r="B72" s="3" t="s">
        <v>596</v>
      </c>
      <c r="C72" s="40" t="s">
        <v>246</v>
      </c>
      <c r="D72" s="113"/>
      <c r="E72" s="316">
        <f>SUM(E73:E74)</f>
        <v>0</v>
      </c>
      <c r="F72" s="316">
        <f>SUM(F73:F74)</f>
        <v>0</v>
      </c>
      <c r="G72" s="313">
        <f t="shared" si="0"/>
        <v>0</v>
      </c>
      <c r="H72" s="294">
        <f>SUM(H73:H74)</f>
        <v>0</v>
      </c>
      <c r="I72" s="294">
        <f>SUM(I73:I74)</f>
        <v>0</v>
      </c>
      <c r="J72" s="359">
        <f t="shared" si="1"/>
        <v>0</v>
      </c>
    </row>
    <row r="73" spans="1:10" s="272" customFormat="1" ht="15.75">
      <c r="A73" s="39"/>
      <c r="B73" s="3" t="s">
        <v>597</v>
      </c>
      <c r="C73" s="40" t="s">
        <v>583</v>
      </c>
      <c r="D73" s="113"/>
      <c r="E73" s="317">
        <v>0</v>
      </c>
      <c r="F73" s="317">
        <v>0</v>
      </c>
      <c r="G73" s="313">
        <f t="shared" si="0"/>
        <v>0</v>
      </c>
      <c r="H73" s="273">
        <v>0</v>
      </c>
      <c r="I73" s="273">
        <v>0</v>
      </c>
      <c r="J73" s="359">
        <f t="shared" si="1"/>
        <v>0</v>
      </c>
    </row>
    <row r="74" spans="1:10" s="272" customFormat="1" ht="15.75">
      <c r="A74" s="39"/>
      <c r="B74" s="3" t="s">
        <v>598</v>
      </c>
      <c r="C74" s="40" t="s">
        <v>584</v>
      </c>
      <c r="D74" s="113"/>
      <c r="E74" s="317">
        <v>0</v>
      </c>
      <c r="F74" s="317">
        <v>0</v>
      </c>
      <c r="G74" s="313">
        <f t="shared" si="0"/>
        <v>0</v>
      </c>
      <c r="H74" s="273">
        <v>0</v>
      </c>
      <c r="I74" s="273">
        <v>0</v>
      </c>
      <c r="J74" s="359">
        <f t="shared" si="1"/>
        <v>0</v>
      </c>
    </row>
    <row r="75" spans="1:10" s="272" customFormat="1" ht="15.75">
      <c r="A75" s="39"/>
      <c r="B75" s="3" t="s">
        <v>599</v>
      </c>
      <c r="C75" s="40" t="s">
        <v>2</v>
      </c>
      <c r="D75" s="113"/>
      <c r="E75" s="317">
        <v>0</v>
      </c>
      <c r="F75" s="317">
        <v>0</v>
      </c>
      <c r="G75" s="313">
        <f aca="true" t="shared" si="2" ref="G75:G94">+E75+F75</f>
        <v>0</v>
      </c>
      <c r="H75" s="273">
        <v>0</v>
      </c>
      <c r="I75" s="273">
        <v>0</v>
      </c>
      <c r="J75" s="359">
        <f t="shared" si="1"/>
        <v>0</v>
      </c>
    </row>
    <row r="76" spans="1:10" s="221" customFormat="1" ht="15.75">
      <c r="A76" s="48"/>
      <c r="B76" s="114" t="s">
        <v>247</v>
      </c>
      <c r="C76" s="222"/>
      <c r="D76" s="90"/>
      <c r="E76" s="311">
        <f>+E77+E86+E94</f>
        <v>3824738526</v>
      </c>
      <c r="F76" s="311">
        <f>+F77+F86+F94</f>
        <v>157736</v>
      </c>
      <c r="G76" s="310">
        <f t="shared" si="2"/>
        <v>3824896262</v>
      </c>
      <c r="H76" s="256">
        <f>+H77+H86+H94</f>
        <v>3679713694</v>
      </c>
      <c r="I76" s="256">
        <f>+I77+I86+I94</f>
        <v>171672</v>
      </c>
      <c r="J76" s="358">
        <f aca="true" t="shared" si="3" ref="J76:J94">+H76+I76</f>
        <v>3679885366</v>
      </c>
    </row>
    <row r="77" spans="1:10" s="221" customFormat="1" ht="15.75">
      <c r="A77" s="48"/>
      <c r="B77" s="2" t="s">
        <v>18</v>
      </c>
      <c r="C77" s="2" t="s">
        <v>248</v>
      </c>
      <c r="D77" s="90"/>
      <c r="E77" s="311">
        <f>SUM(E78:E85)</f>
        <v>3822460334</v>
      </c>
      <c r="F77" s="311">
        <f>SUM(F78:F85)</f>
        <v>0</v>
      </c>
      <c r="G77" s="310">
        <f t="shared" si="2"/>
        <v>3822460334</v>
      </c>
      <c r="H77" s="256">
        <f>SUM(H78:H85)</f>
        <v>3677574867</v>
      </c>
      <c r="I77" s="256">
        <f>SUM(I78:I85)</f>
        <v>0</v>
      </c>
      <c r="J77" s="358">
        <f t="shared" si="3"/>
        <v>3677574867</v>
      </c>
    </row>
    <row r="78" spans="1:10" s="221" customFormat="1" ht="15.75">
      <c r="A78" s="48"/>
      <c r="B78" s="171" t="s">
        <v>249</v>
      </c>
      <c r="C78" s="171" t="s">
        <v>250</v>
      </c>
      <c r="D78" s="624"/>
      <c r="E78" s="625">
        <v>27</v>
      </c>
      <c r="F78" s="626">
        <v>0</v>
      </c>
      <c r="G78" s="627">
        <f t="shared" si="2"/>
        <v>27</v>
      </c>
      <c r="H78" s="625">
        <f>27</f>
        <v>27</v>
      </c>
      <c r="I78" s="625">
        <v>0</v>
      </c>
      <c r="J78" s="628">
        <f t="shared" si="3"/>
        <v>27</v>
      </c>
    </row>
    <row r="79" spans="1:10" s="272" customFormat="1" ht="15.75">
      <c r="A79" s="39"/>
      <c r="B79" s="40" t="s">
        <v>251</v>
      </c>
      <c r="C79" s="40" t="s">
        <v>252</v>
      </c>
      <c r="D79" s="88"/>
      <c r="E79" s="270">
        <v>3822458807</v>
      </c>
      <c r="F79" s="314">
        <v>0</v>
      </c>
      <c r="G79" s="313">
        <f t="shared" si="2"/>
        <v>3822458807</v>
      </c>
      <c r="H79" s="270">
        <v>3677573340</v>
      </c>
      <c r="I79" s="270">
        <v>0</v>
      </c>
      <c r="J79" s="359">
        <f t="shared" si="3"/>
        <v>3677573340</v>
      </c>
    </row>
    <row r="80" spans="1:10" s="272" customFormat="1" ht="15.75">
      <c r="A80" s="39"/>
      <c r="B80" s="40" t="s">
        <v>253</v>
      </c>
      <c r="C80" s="40" t="s">
        <v>254</v>
      </c>
      <c r="D80" s="88"/>
      <c r="E80" s="270">
        <v>0</v>
      </c>
      <c r="F80" s="314">
        <v>0</v>
      </c>
      <c r="G80" s="313">
        <f t="shared" si="2"/>
        <v>0</v>
      </c>
      <c r="H80" s="270">
        <v>0</v>
      </c>
      <c r="I80" s="270">
        <v>0</v>
      </c>
      <c r="J80" s="359">
        <f t="shared" si="3"/>
        <v>0</v>
      </c>
    </row>
    <row r="81" spans="1:10" s="272" customFormat="1" ht="15.75">
      <c r="A81" s="39"/>
      <c r="B81" s="40" t="s">
        <v>255</v>
      </c>
      <c r="C81" s="40" t="s">
        <v>256</v>
      </c>
      <c r="D81" s="88"/>
      <c r="E81" s="270">
        <v>0</v>
      </c>
      <c r="F81" s="314">
        <v>0</v>
      </c>
      <c r="G81" s="313">
        <f t="shared" si="2"/>
        <v>0</v>
      </c>
      <c r="H81" s="270">
        <v>0</v>
      </c>
      <c r="I81" s="270">
        <v>0</v>
      </c>
      <c r="J81" s="359">
        <f t="shared" si="3"/>
        <v>0</v>
      </c>
    </row>
    <row r="82" spans="1:10" s="272" customFormat="1" ht="15.75">
      <c r="A82" s="39"/>
      <c r="B82" s="40" t="s">
        <v>257</v>
      </c>
      <c r="C82" s="40" t="s">
        <v>258</v>
      </c>
      <c r="D82" s="88"/>
      <c r="E82" s="270">
        <v>0</v>
      </c>
      <c r="F82" s="314">
        <v>0</v>
      </c>
      <c r="G82" s="313">
        <f t="shared" si="2"/>
        <v>0</v>
      </c>
      <c r="H82" s="270">
        <v>0</v>
      </c>
      <c r="I82" s="270">
        <v>0</v>
      </c>
      <c r="J82" s="359">
        <f t="shared" si="3"/>
        <v>0</v>
      </c>
    </row>
    <row r="83" spans="1:10" s="272" customFormat="1" ht="15.75">
      <c r="A83" s="39"/>
      <c r="B83" s="40" t="s">
        <v>259</v>
      </c>
      <c r="C83" s="40" t="s">
        <v>260</v>
      </c>
      <c r="D83" s="88"/>
      <c r="E83" s="270">
        <v>0</v>
      </c>
      <c r="F83" s="314">
        <v>0</v>
      </c>
      <c r="G83" s="313">
        <f t="shared" si="2"/>
        <v>0</v>
      </c>
      <c r="H83" s="270">
        <v>0</v>
      </c>
      <c r="I83" s="270">
        <v>0</v>
      </c>
      <c r="J83" s="359">
        <f t="shared" si="3"/>
        <v>0</v>
      </c>
    </row>
    <row r="84" spans="1:10" s="272" customFormat="1" ht="15.75">
      <c r="A84" s="39"/>
      <c r="B84" s="40" t="s">
        <v>261</v>
      </c>
      <c r="C84" s="40" t="s">
        <v>262</v>
      </c>
      <c r="D84" s="88"/>
      <c r="E84" s="270">
        <f>1500</f>
        <v>1500</v>
      </c>
      <c r="F84" s="314">
        <v>0</v>
      </c>
      <c r="G84" s="313">
        <f t="shared" si="2"/>
        <v>1500</v>
      </c>
      <c r="H84" s="270">
        <f>1500</f>
        <v>1500</v>
      </c>
      <c r="I84" s="270">
        <v>0</v>
      </c>
      <c r="J84" s="359">
        <f t="shared" si="3"/>
        <v>1500</v>
      </c>
    </row>
    <row r="85" spans="1:10" s="272" customFormat="1" ht="15.75">
      <c r="A85" s="39"/>
      <c r="B85" s="40" t="s">
        <v>263</v>
      </c>
      <c r="C85" s="40" t="s">
        <v>264</v>
      </c>
      <c r="D85" s="88"/>
      <c r="E85" s="270">
        <v>0</v>
      </c>
      <c r="F85" s="314">
        <v>0</v>
      </c>
      <c r="G85" s="313">
        <f t="shared" si="2"/>
        <v>0</v>
      </c>
      <c r="H85" s="270">
        <v>0</v>
      </c>
      <c r="I85" s="270">
        <v>0</v>
      </c>
      <c r="J85" s="359">
        <f t="shared" si="3"/>
        <v>0</v>
      </c>
    </row>
    <row r="86" spans="1:10" s="221" customFormat="1" ht="15.75">
      <c r="A86" s="48"/>
      <c r="B86" s="2" t="s">
        <v>17</v>
      </c>
      <c r="C86" s="2" t="s">
        <v>265</v>
      </c>
      <c r="D86" s="90"/>
      <c r="E86" s="311">
        <f>SUM(E87:E93)</f>
        <v>2278192</v>
      </c>
      <c r="F86" s="311">
        <f>SUM(F87:F93)</f>
        <v>157736</v>
      </c>
      <c r="G86" s="310">
        <f t="shared" si="2"/>
        <v>2435928</v>
      </c>
      <c r="H86" s="256">
        <f>SUM(H87:H93)</f>
        <v>2138827</v>
      </c>
      <c r="I86" s="256">
        <f>SUM(I87:I93)</f>
        <v>171672</v>
      </c>
      <c r="J86" s="358">
        <f t="shared" si="3"/>
        <v>2310499</v>
      </c>
    </row>
    <row r="87" spans="1:10" s="272" customFormat="1" ht="15.75">
      <c r="A87" s="39"/>
      <c r="B87" s="91" t="s">
        <v>266</v>
      </c>
      <c r="C87" s="40" t="s">
        <v>267</v>
      </c>
      <c r="D87" s="88"/>
      <c r="E87" s="270">
        <v>1583085</v>
      </c>
      <c r="F87" s="270">
        <v>157671</v>
      </c>
      <c r="G87" s="313">
        <f t="shared" si="2"/>
        <v>1740756</v>
      </c>
      <c r="H87" s="270">
        <v>1716739</v>
      </c>
      <c r="I87" s="270">
        <v>171602</v>
      </c>
      <c r="J87" s="359">
        <f t="shared" si="3"/>
        <v>1888341</v>
      </c>
    </row>
    <row r="88" spans="1:10" s="272" customFormat="1" ht="15.75">
      <c r="A88" s="39"/>
      <c r="B88" s="40" t="s">
        <v>268</v>
      </c>
      <c r="C88" s="40" t="s">
        <v>269</v>
      </c>
      <c r="D88" s="88"/>
      <c r="E88" s="270">
        <v>0</v>
      </c>
      <c r="F88" s="270">
        <v>0</v>
      </c>
      <c r="G88" s="313">
        <f t="shared" si="2"/>
        <v>0</v>
      </c>
      <c r="H88" s="270">
        <v>4</v>
      </c>
      <c r="I88" s="270">
        <v>0</v>
      </c>
      <c r="J88" s="359">
        <f t="shared" si="3"/>
        <v>4</v>
      </c>
    </row>
    <row r="89" spans="1:10" s="272" customFormat="1" ht="15.75">
      <c r="A89" s="39"/>
      <c r="B89" s="91" t="s">
        <v>270</v>
      </c>
      <c r="C89" s="40" t="s">
        <v>271</v>
      </c>
      <c r="D89" s="88"/>
      <c r="E89" s="270">
        <v>0</v>
      </c>
      <c r="F89" s="270">
        <v>0</v>
      </c>
      <c r="G89" s="313">
        <f t="shared" si="2"/>
        <v>0</v>
      </c>
      <c r="H89" s="270">
        <v>0</v>
      </c>
      <c r="I89" s="270">
        <v>0</v>
      </c>
      <c r="J89" s="359">
        <f t="shared" si="3"/>
        <v>0</v>
      </c>
    </row>
    <row r="90" spans="1:10" s="272" customFormat="1" ht="15.75">
      <c r="A90" s="39"/>
      <c r="B90" s="40" t="s">
        <v>272</v>
      </c>
      <c r="C90" s="40" t="s">
        <v>273</v>
      </c>
      <c r="D90" s="88"/>
      <c r="E90" s="270">
        <v>0</v>
      </c>
      <c r="F90" s="270">
        <v>0</v>
      </c>
      <c r="G90" s="313">
        <f t="shared" si="2"/>
        <v>0</v>
      </c>
      <c r="H90" s="270">
        <v>0</v>
      </c>
      <c r="I90" s="270">
        <v>0</v>
      </c>
      <c r="J90" s="359">
        <f t="shared" si="3"/>
        <v>0</v>
      </c>
    </row>
    <row r="91" spans="1:10" s="272" customFormat="1" ht="15.75">
      <c r="A91" s="39"/>
      <c r="B91" s="111" t="s">
        <v>274</v>
      </c>
      <c r="C91" s="40" t="s">
        <v>275</v>
      </c>
      <c r="D91" s="88"/>
      <c r="E91" s="270">
        <v>0</v>
      </c>
      <c r="F91" s="270">
        <v>0</v>
      </c>
      <c r="G91" s="313">
        <f t="shared" si="2"/>
        <v>0</v>
      </c>
      <c r="H91" s="270">
        <v>0</v>
      </c>
      <c r="I91" s="270">
        <v>0</v>
      </c>
      <c r="J91" s="359">
        <f t="shared" si="3"/>
        <v>0</v>
      </c>
    </row>
    <row r="92" spans="1:10" s="272" customFormat="1" ht="15.75">
      <c r="A92" s="39"/>
      <c r="B92" s="40" t="s">
        <v>276</v>
      </c>
      <c r="C92" s="40" t="s">
        <v>277</v>
      </c>
      <c r="D92" s="88"/>
      <c r="E92" s="270">
        <v>695107</v>
      </c>
      <c r="F92" s="270">
        <v>0</v>
      </c>
      <c r="G92" s="313">
        <f t="shared" si="2"/>
        <v>695107</v>
      </c>
      <c r="H92" s="270">
        <v>422084</v>
      </c>
      <c r="I92" s="270">
        <v>0</v>
      </c>
      <c r="J92" s="359">
        <f t="shared" si="3"/>
        <v>422084</v>
      </c>
    </row>
    <row r="93" spans="1:10" s="272" customFormat="1" ht="15.75">
      <c r="A93" s="39"/>
      <c r="B93" s="40" t="s">
        <v>278</v>
      </c>
      <c r="C93" s="40" t="s">
        <v>279</v>
      </c>
      <c r="D93" s="88"/>
      <c r="E93" s="270">
        <v>0</v>
      </c>
      <c r="F93" s="270">
        <v>65</v>
      </c>
      <c r="G93" s="313">
        <f t="shared" si="2"/>
        <v>65</v>
      </c>
      <c r="H93" s="270">
        <v>0</v>
      </c>
      <c r="I93" s="270">
        <v>70</v>
      </c>
      <c r="J93" s="359">
        <f t="shared" si="3"/>
        <v>70</v>
      </c>
    </row>
    <row r="94" spans="1:10" s="221" customFormat="1" ht="15.75">
      <c r="A94" s="48"/>
      <c r="B94" s="2" t="s">
        <v>22</v>
      </c>
      <c r="C94" s="12" t="s">
        <v>280</v>
      </c>
      <c r="D94" s="90"/>
      <c r="E94" s="318">
        <v>0</v>
      </c>
      <c r="F94" s="318">
        <v>0</v>
      </c>
      <c r="G94" s="310">
        <f t="shared" si="2"/>
        <v>0</v>
      </c>
      <c r="H94" s="271">
        <v>0</v>
      </c>
      <c r="I94" s="271">
        <v>0</v>
      </c>
      <c r="J94" s="358">
        <f t="shared" si="3"/>
        <v>0</v>
      </c>
    </row>
    <row r="95" spans="1:10" s="272" customFormat="1" ht="15.75">
      <c r="A95" s="39"/>
      <c r="B95" s="40"/>
      <c r="C95" s="9"/>
      <c r="D95" s="88"/>
      <c r="E95" s="312"/>
      <c r="F95" s="312"/>
      <c r="G95" s="319"/>
      <c r="H95" s="258"/>
      <c r="I95" s="258"/>
      <c r="J95" s="248"/>
    </row>
    <row r="96" spans="1:10" s="221" customFormat="1" ht="15.75">
      <c r="A96" s="223"/>
      <c r="B96" s="224"/>
      <c r="C96" s="245" t="s">
        <v>281</v>
      </c>
      <c r="D96" s="225"/>
      <c r="E96" s="320">
        <f>+E11+E76</f>
        <v>3825234063</v>
      </c>
      <c r="F96" s="320">
        <f>+F11+F76</f>
        <v>157736</v>
      </c>
      <c r="G96" s="321">
        <f>+E96+F96</f>
        <v>3825391799</v>
      </c>
      <c r="H96" s="259">
        <f>+H11+H76</f>
        <v>3680193359</v>
      </c>
      <c r="I96" s="259">
        <f>+I11+I76</f>
        <v>171672</v>
      </c>
      <c r="J96" s="361">
        <f>+H96+I96</f>
        <v>3680365031</v>
      </c>
    </row>
    <row r="97" spans="1:10" ht="12.75">
      <c r="A97" s="348"/>
      <c r="B97" s="349"/>
      <c r="C97" s="349"/>
      <c r="D97" s="349"/>
      <c r="E97" s="350"/>
      <c r="F97" s="350"/>
      <c r="G97" s="350"/>
      <c r="H97" s="350"/>
      <c r="I97" s="350"/>
      <c r="J97" s="351"/>
    </row>
    <row r="98" spans="1:10" ht="12.75">
      <c r="A98" s="332"/>
      <c r="B98" s="81"/>
      <c r="C98" s="81"/>
      <c r="D98" s="81"/>
      <c r="E98" s="352"/>
      <c r="F98" s="352"/>
      <c r="G98" s="352"/>
      <c r="H98" s="352"/>
      <c r="I98" s="352"/>
      <c r="J98" s="353"/>
    </row>
    <row r="99" spans="1:10" ht="12.75">
      <c r="A99" s="332"/>
      <c r="B99" s="81"/>
      <c r="C99" s="81"/>
      <c r="D99" s="81"/>
      <c r="E99" s="352"/>
      <c r="F99" s="352"/>
      <c r="G99" s="352"/>
      <c r="H99" s="352"/>
      <c r="I99" s="352"/>
      <c r="J99" s="353"/>
    </row>
    <row r="100" spans="1:10" ht="12.75">
      <c r="A100" s="332"/>
      <c r="B100" s="81"/>
      <c r="C100" s="81"/>
      <c r="D100" s="81"/>
      <c r="E100" s="352"/>
      <c r="F100" s="352"/>
      <c r="G100" s="352"/>
      <c r="H100" s="352"/>
      <c r="I100" s="352"/>
      <c r="J100" s="353"/>
    </row>
    <row r="101" spans="1:10" ht="15.75">
      <c r="A101" s="332"/>
      <c r="B101" s="81"/>
      <c r="C101" s="328" t="s">
        <v>691</v>
      </c>
      <c r="D101" s="328" t="s">
        <v>680</v>
      </c>
      <c r="E101" s="45"/>
      <c r="F101" s="9"/>
      <c r="G101" s="328"/>
      <c r="H101" s="328" t="s">
        <v>681</v>
      </c>
      <c r="I101" s="352"/>
      <c r="J101" s="353"/>
    </row>
    <row r="102" spans="1:10" ht="15.75">
      <c r="A102" s="332"/>
      <c r="B102" s="81"/>
      <c r="C102" s="328" t="s">
        <v>692</v>
      </c>
      <c r="D102" s="328" t="s">
        <v>683</v>
      </c>
      <c r="E102" s="45"/>
      <c r="F102" s="9"/>
      <c r="G102" s="328"/>
      <c r="H102" s="328" t="s">
        <v>684</v>
      </c>
      <c r="I102" s="352"/>
      <c r="J102" s="353"/>
    </row>
    <row r="103" spans="1:10" ht="15.75">
      <c r="A103" s="332"/>
      <c r="B103" s="81"/>
      <c r="C103" s="329"/>
      <c r="D103" s="329"/>
      <c r="E103" s="45"/>
      <c r="F103" s="9"/>
      <c r="G103" s="215"/>
      <c r="H103" s="330"/>
      <c r="I103" s="352"/>
      <c r="J103" s="353"/>
    </row>
    <row r="104" spans="1:10" ht="15.75">
      <c r="A104" s="332"/>
      <c r="B104" s="81"/>
      <c r="C104" s="329"/>
      <c r="D104" s="329"/>
      <c r="E104" s="45"/>
      <c r="F104" s="9"/>
      <c r="G104" s="215"/>
      <c r="H104" s="330"/>
      <c r="I104" s="352"/>
      <c r="J104" s="353"/>
    </row>
    <row r="105" spans="1:10" ht="15.75">
      <c r="A105" s="332"/>
      <c r="B105" s="81"/>
      <c r="C105" s="329"/>
      <c r="D105" s="329"/>
      <c r="E105" s="45"/>
      <c r="F105" s="9"/>
      <c r="G105" s="215"/>
      <c r="H105" s="330"/>
      <c r="I105" s="352"/>
      <c r="J105" s="353"/>
    </row>
    <row r="106" spans="1:10" ht="15.75">
      <c r="A106" s="332"/>
      <c r="B106" s="81"/>
      <c r="C106" s="328"/>
      <c r="D106" s="328"/>
      <c r="E106" s="45"/>
      <c r="F106" s="9"/>
      <c r="G106" s="9"/>
      <c r="H106" s="330"/>
      <c r="I106" s="352"/>
      <c r="J106" s="353"/>
    </row>
    <row r="107" spans="1:10" ht="15.75">
      <c r="A107" s="332"/>
      <c r="B107" s="81"/>
      <c r="C107" s="328" t="s">
        <v>693</v>
      </c>
      <c r="D107" s="328" t="s">
        <v>686</v>
      </c>
      <c r="E107" s="45"/>
      <c r="F107" s="9"/>
      <c r="G107" s="9"/>
      <c r="H107" s="328" t="s">
        <v>687</v>
      </c>
      <c r="I107" s="352"/>
      <c r="J107" s="353"/>
    </row>
    <row r="108" spans="1:10" ht="15.75">
      <c r="A108" s="332"/>
      <c r="B108" s="81"/>
      <c r="C108" s="328" t="s">
        <v>694</v>
      </c>
      <c r="D108" s="328" t="s">
        <v>689</v>
      </c>
      <c r="E108" s="9"/>
      <c r="F108" s="9"/>
      <c r="G108" s="9"/>
      <c r="H108" s="328" t="s">
        <v>690</v>
      </c>
      <c r="I108" s="352"/>
      <c r="J108" s="353"/>
    </row>
    <row r="109" spans="1:10" ht="12.75">
      <c r="A109" s="333"/>
      <c r="B109" s="334"/>
      <c r="C109" s="334"/>
      <c r="D109" s="334"/>
      <c r="E109" s="354"/>
      <c r="F109" s="354"/>
      <c r="G109" s="354"/>
      <c r="H109" s="354"/>
      <c r="I109" s="354"/>
      <c r="J109" s="355"/>
    </row>
  </sheetData>
  <mergeCells count="4">
    <mergeCell ref="B2:J2"/>
    <mergeCell ref="E5:G5"/>
    <mergeCell ref="H5:J5"/>
    <mergeCell ref="E4:J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  <headerFooter alignWithMargins="0">
    <oddFooter>&amp;CEkteki dipnotlar bu mali tabloların tamamlayıcısıdır.
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76" customWidth="1"/>
    <col min="2" max="2" width="7.57421875" style="76" customWidth="1"/>
    <col min="3" max="3" width="62.7109375" style="76" customWidth="1"/>
    <col min="4" max="4" width="7.28125" style="76" customWidth="1"/>
    <col min="5" max="5" width="20.7109375" style="419" customWidth="1"/>
    <col min="6" max="8" width="20.8515625" style="419" customWidth="1"/>
    <col min="9" max="10" width="29.421875" style="419" hidden="1" customWidth="1"/>
    <col min="11" max="14" width="29.421875" style="419" customWidth="1"/>
    <col min="15" max="18" width="9.140625" style="76" customWidth="1"/>
    <col min="19" max="19" width="8.7109375" style="76" customWidth="1"/>
    <col min="20" max="20" width="66.00390625" style="76" bestFit="1" customWidth="1"/>
    <col min="21" max="21" width="7.57421875" style="76" bestFit="1" customWidth="1"/>
    <col min="22" max="22" width="33.7109375" style="76" bestFit="1" customWidth="1"/>
    <col min="23" max="23" width="24.7109375" style="76" bestFit="1" customWidth="1"/>
    <col min="24" max="24" width="33.7109375" style="76" bestFit="1" customWidth="1"/>
    <col min="25" max="25" width="24.7109375" style="76" bestFit="1" customWidth="1"/>
    <col min="26" max="16384" width="9.140625" style="76" customWidth="1"/>
  </cols>
  <sheetData>
    <row r="1" spans="1:25" ht="9.75" customHeight="1">
      <c r="A1" s="393"/>
      <c r="B1" s="393"/>
      <c r="C1" s="394"/>
      <c r="D1" s="394"/>
      <c r="E1" s="394"/>
      <c r="F1" s="395"/>
      <c r="G1" s="395"/>
      <c r="H1" s="396"/>
      <c r="I1" s="397"/>
      <c r="J1" s="398"/>
      <c r="K1" s="397"/>
      <c r="L1" s="397"/>
      <c r="M1" s="397"/>
      <c r="N1" s="397"/>
      <c r="R1" s="197"/>
      <c r="S1" s="197" t="s">
        <v>788</v>
      </c>
      <c r="T1" s="197"/>
      <c r="U1" s="197"/>
      <c r="V1" s="197"/>
      <c r="W1" s="197"/>
      <c r="X1" s="197"/>
      <c r="Y1" s="197"/>
    </row>
    <row r="2" spans="1:25" ht="33.75" customHeight="1">
      <c r="A2" s="400"/>
      <c r="B2" s="668" t="s">
        <v>669</v>
      </c>
      <c r="C2" s="669"/>
      <c r="D2" s="669"/>
      <c r="E2" s="669"/>
      <c r="F2" s="669"/>
      <c r="G2" s="669"/>
      <c r="H2" s="664"/>
      <c r="I2" s="399"/>
      <c r="J2" s="399"/>
      <c r="K2" s="399"/>
      <c r="L2" s="399"/>
      <c r="M2" s="399"/>
      <c r="N2" s="399"/>
      <c r="R2" s="197"/>
      <c r="S2" s="374" t="s">
        <v>708</v>
      </c>
      <c r="T2" s="374"/>
      <c r="U2" s="374"/>
      <c r="V2" s="374"/>
      <c r="W2" s="374"/>
      <c r="X2" s="374"/>
      <c r="Y2" s="374"/>
    </row>
    <row r="3" spans="1:25" ht="9.75" customHeight="1">
      <c r="A3" s="400"/>
      <c r="B3" s="400"/>
      <c r="E3" s="76"/>
      <c r="F3" s="76"/>
      <c r="G3" s="76"/>
      <c r="H3" s="401"/>
      <c r="I3" s="76"/>
      <c r="J3" s="76"/>
      <c r="K3" s="76"/>
      <c r="L3" s="76"/>
      <c r="M3" s="76"/>
      <c r="N3" s="76"/>
      <c r="R3" s="197"/>
      <c r="S3" s="375" t="s">
        <v>709</v>
      </c>
      <c r="T3" s="375"/>
      <c r="U3" s="375"/>
      <c r="V3" s="375"/>
      <c r="W3" s="375"/>
      <c r="X3" s="375"/>
      <c r="Y3" s="375"/>
    </row>
    <row r="4" spans="1:25" ht="9.75" customHeight="1">
      <c r="A4" s="400"/>
      <c r="B4" s="402"/>
      <c r="C4" s="403"/>
      <c r="D4" s="403"/>
      <c r="E4" s="404"/>
      <c r="F4" s="403"/>
      <c r="G4" s="403"/>
      <c r="H4" s="405"/>
      <c r="I4" s="76"/>
      <c r="J4" s="76"/>
      <c r="K4" s="76"/>
      <c r="L4" s="76"/>
      <c r="M4" s="76"/>
      <c r="N4" s="76"/>
      <c r="R4" s="197"/>
      <c r="S4" s="197"/>
      <c r="T4" s="197"/>
      <c r="U4" s="197"/>
      <c r="V4" s="378"/>
      <c r="W4" s="378"/>
      <c r="X4" s="378"/>
      <c r="Y4" s="378"/>
    </row>
    <row r="5" spans="1:25" ht="15">
      <c r="A5" s="400"/>
      <c r="B5" s="393"/>
      <c r="C5" s="406"/>
      <c r="D5" s="407"/>
      <c r="E5" s="694" t="s">
        <v>166</v>
      </c>
      <c r="F5" s="695"/>
      <c r="G5" s="695"/>
      <c r="H5" s="696"/>
      <c r="I5" s="408"/>
      <c r="J5" s="408"/>
      <c r="K5" s="408"/>
      <c r="L5" s="408"/>
      <c r="M5" s="408"/>
      <c r="N5" s="408"/>
      <c r="R5" s="197"/>
      <c r="S5" s="197"/>
      <c r="T5" s="197"/>
      <c r="U5" s="197"/>
      <c r="V5" s="381" t="s">
        <v>710</v>
      </c>
      <c r="W5" s="381"/>
      <c r="X5" s="381"/>
      <c r="Y5" s="381"/>
    </row>
    <row r="6" spans="1:25" ht="15">
      <c r="A6" s="400"/>
      <c r="B6" s="409"/>
      <c r="C6" s="410" t="s">
        <v>112</v>
      </c>
      <c r="D6" s="411" t="s">
        <v>98</v>
      </c>
      <c r="E6" s="698" t="s">
        <v>0</v>
      </c>
      <c r="F6" s="699"/>
      <c r="G6" s="698" t="s">
        <v>1</v>
      </c>
      <c r="H6" s="699"/>
      <c r="I6" s="412"/>
      <c r="J6" s="412"/>
      <c r="K6" s="412"/>
      <c r="L6" s="412"/>
      <c r="M6" s="412"/>
      <c r="N6" s="412"/>
      <c r="R6" s="197"/>
      <c r="S6" s="197"/>
      <c r="T6" s="376" t="s">
        <v>112</v>
      </c>
      <c r="U6" s="197"/>
      <c r="V6" s="382" t="s">
        <v>0</v>
      </c>
      <c r="W6" s="382"/>
      <c r="X6" s="382" t="s">
        <v>1</v>
      </c>
      <c r="Y6" s="382"/>
    </row>
    <row r="7" spans="1:25" ht="15">
      <c r="A7" s="400"/>
      <c r="B7" s="409"/>
      <c r="C7" s="410"/>
      <c r="D7" s="411"/>
      <c r="E7" s="700" t="s">
        <v>677</v>
      </c>
      <c r="F7" s="701"/>
      <c r="G7" s="700" t="s">
        <v>677</v>
      </c>
      <c r="H7" s="701"/>
      <c r="I7" s="413"/>
      <c r="J7" s="413"/>
      <c r="K7" s="413"/>
      <c r="L7" s="413"/>
      <c r="M7" s="413"/>
      <c r="N7" s="413"/>
      <c r="R7" s="197"/>
      <c r="S7" s="197"/>
      <c r="T7" s="197"/>
      <c r="U7" s="197"/>
      <c r="V7" s="382" t="s">
        <v>677</v>
      </c>
      <c r="W7" s="382"/>
      <c r="X7" s="382" t="s">
        <v>677</v>
      </c>
      <c r="Y7" s="382"/>
    </row>
    <row r="8" spans="1:25" ht="15">
      <c r="A8" s="400"/>
      <c r="B8" s="400"/>
      <c r="C8" s="401"/>
      <c r="D8" s="414"/>
      <c r="E8" s="415" t="s">
        <v>673</v>
      </c>
      <c r="F8" s="415" t="s">
        <v>789</v>
      </c>
      <c r="G8" s="415" t="s">
        <v>674</v>
      </c>
      <c r="H8" s="415" t="s">
        <v>711</v>
      </c>
      <c r="I8" s="398" t="s">
        <v>790</v>
      </c>
      <c r="J8" s="398" t="s">
        <v>791</v>
      </c>
      <c r="K8" s="412"/>
      <c r="L8" s="412"/>
      <c r="M8" s="412"/>
      <c r="N8" s="412"/>
      <c r="R8" s="197"/>
      <c r="S8" s="197"/>
      <c r="T8" s="197"/>
      <c r="U8" s="197" t="s">
        <v>98</v>
      </c>
      <c r="V8" s="383" t="s">
        <v>674</v>
      </c>
      <c r="W8" s="383" t="s">
        <v>711</v>
      </c>
      <c r="X8" s="384" t="s">
        <v>712</v>
      </c>
      <c r="Y8" s="384" t="s">
        <v>713</v>
      </c>
    </row>
    <row r="9" spans="1:25" ht="9.75" customHeight="1">
      <c r="A9" s="400"/>
      <c r="B9" s="402"/>
      <c r="C9" s="416"/>
      <c r="D9" s="417"/>
      <c r="E9" s="418"/>
      <c r="F9" s="418"/>
      <c r="G9" s="418"/>
      <c r="H9" s="418"/>
      <c r="I9" s="412"/>
      <c r="K9" s="412"/>
      <c r="L9" s="412"/>
      <c r="M9" s="412"/>
      <c r="N9" s="412"/>
      <c r="R9" s="197"/>
      <c r="S9" s="197"/>
      <c r="T9" s="377"/>
      <c r="U9" s="197"/>
      <c r="V9" s="382"/>
      <c r="W9" s="382"/>
      <c r="X9" s="382"/>
      <c r="Y9" s="382"/>
    </row>
    <row r="10" spans="1:25" s="420" customFormat="1" ht="15">
      <c r="A10" s="409"/>
      <c r="B10" s="421" t="s">
        <v>15</v>
      </c>
      <c r="C10" s="422" t="s">
        <v>96</v>
      </c>
      <c r="D10" s="423" t="s">
        <v>97</v>
      </c>
      <c r="E10" s="424">
        <f aca="true" t="shared" si="0" ref="E10:J10">+E11+E12+E13+E14+E15+E20+E21</f>
        <v>20611</v>
      </c>
      <c r="F10" s="425">
        <f t="shared" si="0"/>
        <v>10455</v>
      </c>
      <c r="G10" s="424">
        <f t="shared" si="0"/>
        <v>18960</v>
      </c>
      <c r="H10" s="425">
        <f t="shared" si="0"/>
        <v>9295</v>
      </c>
      <c r="I10" s="426">
        <f t="shared" si="0"/>
        <v>10156</v>
      </c>
      <c r="J10" s="426">
        <f t="shared" si="0"/>
        <v>9665</v>
      </c>
      <c r="K10" s="426"/>
      <c r="L10" s="426"/>
      <c r="M10" s="426"/>
      <c r="N10" s="426"/>
      <c r="R10" s="376"/>
      <c r="S10" s="376" t="s">
        <v>15</v>
      </c>
      <c r="T10" s="376" t="s">
        <v>96</v>
      </c>
      <c r="U10" s="385" t="s">
        <v>97</v>
      </c>
      <c r="V10" s="386">
        <f>+V11+V20+V21+V27+V26+V31</f>
        <v>18960</v>
      </c>
      <c r="W10" s="386">
        <f>+W11+W20+W21+W27+W26+W31</f>
        <v>9295</v>
      </c>
      <c r="X10" s="386">
        <f>+X11+X20+X21+X27+X26+X31</f>
        <v>21400</v>
      </c>
      <c r="Y10" s="386">
        <f>+Y11+Y20+Y21+Y27+Y26+Y31</f>
        <v>10614</v>
      </c>
    </row>
    <row r="11" spans="1:25" ht="15">
      <c r="A11" s="400"/>
      <c r="B11" s="392" t="s">
        <v>40</v>
      </c>
      <c r="C11" s="401" t="s">
        <v>13</v>
      </c>
      <c r="D11" s="427"/>
      <c r="E11" s="428">
        <v>2319</v>
      </c>
      <c r="F11" s="429">
        <v>1203</v>
      </c>
      <c r="G11" s="428">
        <v>2189</v>
      </c>
      <c r="H11" s="429">
        <v>1029</v>
      </c>
      <c r="I11" s="430">
        <v>1116</v>
      </c>
      <c r="J11" s="430">
        <v>1160</v>
      </c>
      <c r="K11" s="430"/>
      <c r="L11" s="430"/>
      <c r="M11" s="430"/>
      <c r="N11" s="430"/>
      <c r="R11" s="197"/>
      <c r="S11" s="387" t="s">
        <v>40</v>
      </c>
      <c r="T11" s="197" t="s">
        <v>13</v>
      </c>
      <c r="U11" s="382"/>
      <c r="V11" s="388">
        <f>+V12+V15+V18+V19</f>
        <v>2189</v>
      </c>
      <c r="W11" s="388">
        <f>+W12+W15+W18+W19</f>
        <v>1029</v>
      </c>
      <c r="X11" s="388">
        <f>+X12+X15+X18+X19</f>
        <v>1516</v>
      </c>
      <c r="Y11" s="388">
        <f>+Y12+Y15+Y18+Y19</f>
        <v>711</v>
      </c>
    </row>
    <row r="12" spans="1:25" ht="15">
      <c r="A12" s="400"/>
      <c r="B12" s="392" t="s">
        <v>39</v>
      </c>
      <c r="C12" s="401" t="s">
        <v>137</v>
      </c>
      <c r="D12" s="427"/>
      <c r="E12" s="428">
        <v>1181</v>
      </c>
      <c r="F12" s="429">
        <v>722</v>
      </c>
      <c r="G12" s="428">
        <v>348</v>
      </c>
      <c r="H12" s="429">
        <v>206</v>
      </c>
      <c r="I12" s="430">
        <v>459</v>
      </c>
      <c r="J12" s="430">
        <v>142</v>
      </c>
      <c r="K12" s="430"/>
      <c r="L12" s="430"/>
      <c r="M12" s="430"/>
      <c r="N12" s="430"/>
      <c r="R12" s="197"/>
      <c r="S12" s="387" t="s">
        <v>71</v>
      </c>
      <c r="T12" s="197" t="s">
        <v>714</v>
      </c>
      <c r="U12" s="382"/>
      <c r="V12" s="388">
        <f>+V13+V14</f>
        <v>2189</v>
      </c>
      <c r="W12" s="388">
        <f>+W13+W14</f>
        <v>1029</v>
      </c>
      <c r="X12" s="388">
        <f>+X13+X14</f>
        <v>1516</v>
      </c>
      <c r="Y12" s="388">
        <f>+Y13+Y14</f>
        <v>711</v>
      </c>
    </row>
    <row r="13" spans="1:25" ht="15">
      <c r="A13" s="400"/>
      <c r="B13" s="392" t="s">
        <v>41</v>
      </c>
      <c r="C13" s="401" t="s">
        <v>619</v>
      </c>
      <c r="D13" s="427"/>
      <c r="E13" s="428">
        <v>10956</v>
      </c>
      <c r="F13" s="429">
        <v>5619</v>
      </c>
      <c r="G13" s="428">
        <v>4753</v>
      </c>
      <c r="H13" s="429">
        <v>2556</v>
      </c>
      <c r="I13" s="430">
        <v>5337</v>
      </c>
      <c r="J13" s="430">
        <v>2197</v>
      </c>
      <c r="K13" s="430"/>
      <c r="L13" s="430"/>
      <c r="M13" s="430"/>
      <c r="N13" s="430"/>
      <c r="R13" s="197"/>
      <c r="S13" s="387" t="s">
        <v>715</v>
      </c>
      <c r="T13" s="197" t="s">
        <v>716</v>
      </c>
      <c r="U13" s="382"/>
      <c r="V13" s="388">
        <v>2189</v>
      </c>
      <c r="W13" s="388">
        <v>1029</v>
      </c>
      <c r="X13" s="388">
        <v>1516</v>
      </c>
      <c r="Y13" s="388">
        <v>711</v>
      </c>
    </row>
    <row r="14" spans="1:25" ht="15">
      <c r="A14" s="400"/>
      <c r="B14" s="392" t="s">
        <v>42</v>
      </c>
      <c r="C14" s="401" t="s">
        <v>618</v>
      </c>
      <c r="D14" s="427"/>
      <c r="E14" s="428">
        <v>140</v>
      </c>
      <c r="F14" s="429">
        <v>53</v>
      </c>
      <c r="G14" s="428">
        <v>192</v>
      </c>
      <c r="H14" s="429">
        <v>164</v>
      </c>
      <c r="I14" s="430">
        <v>87</v>
      </c>
      <c r="J14" s="430">
        <v>28</v>
      </c>
      <c r="K14" s="430"/>
      <c r="L14" s="430"/>
      <c r="M14" s="430"/>
      <c r="N14" s="430"/>
      <c r="R14" s="197"/>
      <c r="S14" s="387" t="s">
        <v>717</v>
      </c>
      <c r="T14" s="197" t="s">
        <v>718</v>
      </c>
      <c r="U14" s="382"/>
      <c r="V14" s="388">
        <v>0</v>
      </c>
      <c r="W14" s="388">
        <v>0</v>
      </c>
      <c r="X14" s="388">
        <v>0</v>
      </c>
      <c r="Y14" s="388">
        <v>0</v>
      </c>
    </row>
    <row r="15" spans="1:25" ht="15">
      <c r="A15" s="400"/>
      <c r="B15" s="392" t="s">
        <v>61</v>
      </c>
      <c r="C15" s="401" t="s">
        <v>136</v>
      </c>
      <c r="D15" s="427"/>
      <c r="E15" s="431">
        <f aca="true" t="shared" si="1" ref="E15:J15">SUM(E16:E19)</f>
        <v>6001</v>
      </c>
      <c r="F15" s="432">
        <f t="shared" si="1"/>
        <v>2846</v>
      </c>
      <c r="G15" s="431">
        <f t="shared" si="1"/>
        <v>11456</v>
      </c>
      <c r="H15" s="432">
        <f t="shared" si="1"/>
        <v>5325</v>
      </c>
      <c r="I15" s="433">
        <f t="shared" si="1"/>
        <v>3155</v>
      </c>
      <c r="J15" s="433">
        <f t="shared" si="1"/>
        <v>6131</v>
      </c>
      <c r="K15" s="433"/>
      <c r="L15" s="433"/>
      <c r="M15" s="433"/>
      <c r="N15" s="433"/>
      <c r="R15" s="197"/>
      <c r="S15" s="387" t="s">
        <v>72</v>
      </c>
      <c r="T15" s="377" t="s">
        <v>719</v>
      </c>
      <c r="U15" s="382"/>
      <c r="V15" s="388">
        <f>+V16+V17</f>
        <v>0</v>
      </c>
      <c r="W15" s="388">
        <f>+W16+W17</f>
        <v>0</v>
      </c>
      <c r="X15" s="388">
        <f>+X16+X17</f>
        <v>0</v>
      </c>
      <c r="Y15" s="388">
        <f>+Y16+Y17</f>
        <v>0</v>
      </c>
    </row>
    <row r="16" spans="1:25" ht="15">
      <c r="A16" s="400"/>
      <c r="B16" s="392" t="s">
        <v>620</v>
      </c>
      <c r="C16" s="401" t="s">
        <v>635</v>
      </c>
      <c r="D16" s="427"/>
      <c r="E16" s="428">
        <f>0</f>
        <v>0</v>
      </c>
      <c r="F16" s="429">
        <f aca="true" t="shared" si="2" ref="F16:F21">E16-I16</f>
        <v>0</v>
      </c>
      <c r="G16" s="428">
        <v>0</v>
      </c>
      <c r="H16" s="429">
        <f aca="true" t="shared" si="3" ref="H16:H21">G16-J16</f>
        <v>0</v>
      </c>
      <c r="I16" s="430">
        <v>0</v>
      </c>
      <c r="J16" s="430">
        <v>0</v>
      </c>
      <c r="K16" s="430"/>
      <c r="L16" s="430"/>
      <c r="M16" s="430"/>
      <c r="N16" s="430"/>
      <c r="R16" s="197"/>
      <c r="S16" s="387" t="s">
        <v>720</v>
      </c>
      <c r="T16" s="197" t="s">
        <v>716</v>
      </c>
      <c r="U16" s="382"/>
      <c r="V16" s="388">
        <v>0</v>
      </c>
      <c r="W16" s="388">
        <v>0</v>
      </c>
      <c r="X16" s="388">
        <v>0</v>
      </c>
      <c r="Y16" s="388">
        <v>0</v>
      </c>
    </row>
    <row r="17" spans="1:25" ht="15">
      <c r="A17" s="400"/>
      <c r="B17" s="392" t="s">
        <v>621</v>
      </c>
      <c r="C17" s="401" t="s">
        <v>634</v>
      </c>
      <c r="D17" s="427"/>
      <c r="E17" s="428">
        <f>0</f>
        <v>0</v>
      </c>
      <c r="F17" s="429">
        <f t="shared" si="2"/>
        <v>0</v>
      </c>
      <c r="G17" s="428">
        <v>0</v>
      </c>
      <c r="H17" s="429">
        <f t="shared" si="3"/>
        <v>0</v>
      </c>
      <c r="I17" s="430">
        <v>0</v>
      </c>
      <c r="J17" s="430">
        <v>0</v>
      </c>
      <c r="K17" s="430"/>
      <c r="L17" s="430"/>
      <c r="M17" s="430"/>
      <c r="N17" s="430"/>
      <c r="R17" s="197"/>
      <c r="S17" s="387" t="s">
        <v>721</v>
      </c>
      <c r="T17" s="197" t="s">
        <v>718</v>
      </c>
      <c r="U17" s="382"/>
      <c r="V17" s="388">
        <v>0</v>
      </c>
      <c r="W17" s="388">
        <v>0</v>
      </c>
      <c r="X17" s="388">
        <v>0</v>
      </c>
      <c r="Y17" s="388">
        <v>0</v>
      </c>
    </row>
    <row r="18" spans="1:25" ht="15">
      <c r="A18" s="400"/>
      <c r="B18" s="392" t="s">
        <v>622</v>
      </c>
      <c r="C18" s="401" t="s">
        <v>633</v>
      </c>
      <c r="D18" s="427"/>
      <c r="E18" s="428">
        <f>0</f>
        <v>0</v>
      </c>
      <c r="F18" s="429">
        <f t="shared" si="2"/>
        <v>0</v>
      </c>
      <c r="G18" s="428">
        <v>0</v>
      </c>
      <c r="H18" s="429">
        <f t="shared" si="3"/>
        <v>0</v>
      </c>
      <c r="I18" s="430">
        <v>0</v>
      </c>
      <c r="J18" s="430">
        <v>0</v>
      </c>
      <c r="K18" s="430"/>
      <c r="L18" s="430"/>
      <c r="M18" s="430"/>
      <c r="N18" s="430"/>
      <c r="R18" s="197"/>
      <c r="S18" s="387" t="s">
        <v>73</v>
      </c>
      <c r="T18" s="197" t="s">
        <v>722</v>
      </c>
      <c r="U18" s="382"/>
      <c r="V18" s="388">
        <v>0</v>
      </c>
      <c r="W18" s="388">
        <v>0</v>
      </c>
      <c r="X18" s="388">
        <v>0</v>
      </c>
      <c r="Y18" s="388">
        <v>0</v>
      </c>
    </row>
    <row r="19" spans="1:25" ht="15">
      <c r="A19" s="400"/>
      <c r="B19" s="392" t="s">
        <v>623</v>
      </c>
      <c r="C19" s="401" t="s">
        <v>632</v>
      </c>
      <c r="D19" s="427"/>
      <c r="E19" s="428">
        <v>6001</v>
      </c>
      <c r="F19" s="429">
        <f t="shared" si="2"/>
        <v>2846</v>
      </c>
      <c r="G19" s="428">
        <v>11456</v>
      </c>
      <c r="H19" s="429">
        <f t="shared" si="3"/>
        <v>5325</v>
      </c>
      <c r="I19" s="430">
        <v>3155</v>
      </c>
      <c r="J19" s="430">
        <v>6131</v>
      </c>
      <c r="K19" s="430"/>
      <c r="L19" s="430"/>
      <c r="M19" s="430"/>
      <c r="N19" s="430"/>
      <c r="R19" s="197"/>
      <c r="S19" s="387" t="s">
        <v>74</v>
      </c>
      <c r="T19" s="377" t="s">
        <v>723</v>
      </c>
      <c r="U19" s="382"/>
      <c r="V19" s="388">
        <v>0</v>
      </c>
      <c r="W19" s="388">
        <v>0</v>
      </c>
      <c r="X19" s="388">
        <v>0</v>
      </c>
      <c r="Y19" s="388">
        <v>0</v>
      </c>
    </row>
    <row r="20" spans="1:25" ht="15">
      <c r="A20" s="400"/>
      <c r="B20" s="392" t="s">
        <v>624</v>
      </c>
      <c r="C20" s="401" t="s">
        <v>506</v>
      </c>
      <c r="D20" s="427"/>
      <c r="E20" s="428">
        <v>0</v>
      </c>
      <c r="F20" s="429">
        <f t="shared" si="2"/>
        <v>0</v>
      </c>
      <c r="G20" s="428">
        <v>0</v>
      </c>
      <c r="H20" s="429">
        <f t="shared" si="3"/>
        <v>0</v>
      </c>
      <c r="I20" s="430">
        <v>0</v>
      </c>
      <c r="J20" s="430">
        <v>0</v>
      </c>
      <c r="K20" s="430"/>
      <c r="L20" s="430"/>
      <c r="M20" s="430"/>
      <c r="N20" s="430"/>
      <c r="R20" s="197"/>
      <c r="S20" s="387" t="s">
        <v>39</v>
      </c>
      <c r="T20" s="197" t="s">
        <v>137</v>
      </c>
      <c r="U20" s="382"/>
      <c r="V20" s="388">
        <v>348</v>
      </c>
      <c r="W20" s="388">
        <v>206</v>
      </c>
      <c r="X20" s="388">
        <v>146</v>
      </c>
      <c r="Y20" s="388">
        <v>105</v>
      </c>
    </row>
    <row r="21" spans="1:25" ht="15">
      <c r="A21" s="400"/>
      <c r="B21" s="392" t="s">
        <v>625</v>
      </c>
      <c r="C21" s="434" t="s">
        <v>89</v>
      </c>
      <c r="D21" s="435"/>
      <c r="E21" s="436">
        <v>14</v>
      </c>
      <c r="F21" s="429">
        <f t="shared" si="2"/>
        <v>12</v>
      </c>
      <c r="G21" s="436">
        <v>22</v>
      </c>
      <c r="H21" s="429">
        <f t="shared" si="3"/>
        <v>15</v>
      </c>
      <c r="I21" s="437">
        <v>2</v>
      </c>
      <c r="J21" s="437">
        <v>7</v>
      </c>
      <c r="K21" s="437"/>
      <c r="L21" s="437"/>
      <c r="M21" s="437"/>
      <c r="N21" s="437"/>
      <c r="R21" s="197"/>
      <c r="S21" s="387" t="s">
        <v>41</v>
      </c>
      <c r="T21" s="197" t="s">
        <v>619</v>
      </c>
      <c r="U21" s="382"/>
      <c r="V21" s="388">
        <f>+V22+V23+V24</f>
        <v>4753</v>
      </c>
      <c r="W21" s="388">
        <f>+W22+W23+W24</f>
        <v>2556</v>
      </c>
      <c r="X21" s="388">
        <f>+X22+X23+X24</f>
        <v>2772</v>
      </c>
      <c r="Y21" s="388">
        <f>+Y22+Y23+Y24</f>
        <v>1293</v>
      </c>
    </row>
    <row r="22" spans="1:25" s="420" customFormat="1" ht="15">
      <c r="A22" s="409"/>
      <c r="B22" s="438" t="s">
        <v>20</v>
      </c>
      <c r="C22" s="439" t="s">
        <v>91</v>
      </c>
      <c r="D22" s="435" t="s">
        <v>99</v>
      </c>
      <c r="E22" s="424">
        <f aca="true" t="shared" si="4" ref="E22:J22">SUM(E23:E27)</f>
        <v>439</v>
      </c>
      <c r="F22" s="425">
        <f t="shared" si="4"/>
        <v>439</v>
      </c>
      <c r="G22" s="424">
        <f t="shared" si="4"/>
        <v>866</v>
      </c>
      <c r="H22" s="425">
        <f t="shared" si="4"/>
        <v>582</v>
      </c>
      <c r="I22" s="426">
        <f t="shared" si="4"/>
        <v>0</v>
      </c>
      <c r="J22" s="426">
        <f t="shared" si="4"/>
        <v>284</v>
      </c>
      <c r="K22" s="426"/>
      <c r="L22" s="426"/>
      <c r="M22" s="426"/>
      <c r="N22" s="426"/>
      <c r="R22" s="197"/>
      <c r="S22" s="387" t="s">
        <v>724</v>
      </c>
      <c r="T22" s="197" t="s">
        <v>725</v>
      </c>
      <c r="U22" s="382"/>
      <c r="V22" s="388">
        <v>1</v>
      </c>
      <c r="W22" s="388">
        <v>1</v>
      </c>
      <c r="X22" s="388">
        <v>0</v>
      </c>
      <c r="Y22" s="388">
        <v>0</v>
      </c>
    </row>
    <row r="23" spans="1:25" ht="15">
      <c r="A23" s="400"/>
      <c r="B23" s="392" t="s">
        <v>43</v>
      </c>
      <c r="C23" s="401" t="s">
        <v>14</v>
      </c>
      <c r="D23" s="427"/>
      <c r="E23" s="428">
        <v>0</v>
      </c>
      <c r="F23" s="429">
        <f>E23-I23</f>
        <v>0</v>
      </c>
      <c r="G23" s="428">
        <v>0</v>
      </c>
      <c r="H23" s="429">
        <f>G23-J23</f>
        <v>0</v>
      </c>
      <c r="I23" s="430">
        <v>0</v>
      </c>
      <c r="J23" s="430">
        <v>0</v>
      </c>
      <c r="K23" s="430"/>
      <c r="L23" s="430"/>
      <c r="M23" s="430"/>
      <c r="N23" s="430"/>
      <c r="R23" s="197"/>
      <c r="S23" s="387" t="s">
        <v>726</v>
      </c>
      <c r="T23" s="197" t="s">
        <v>727</v>
      </c>
      <c r="U23" s="382"/>
      <c r="V23" s="388">
        <v>4696</v>
      </c>
      <c r="W23" s="388">
        <v>2521</v>
      </c>
      <c r="X23" s="388">
        <v>2764</v>
      </c>
      <c r="Y23" s="388">
        <v>1291</v>
      </c>
    </row>
    <row r="24" spans="1:25" ht="15">
      <c r="A24" s="400"/>
      <c r="B24" s="392" t="s">
        <v>44</v>
      </c>
      <c r="C24" s="434" t="s">
        <v>627</v>
      </c>
      <c r="D24" s="435"/>
      <c r="E24" s="436">
        <v>439</v>
      </c>
      <c r="F24" s="429">
        <f>E24-I24</f>
        <v>439</v>
      </c>
      <c r="G24" s="436">
        <v>866</v>
      </c>
      <c r="H24" s="429">
        <f>G24-J24</f>
        <v>582</v>
      </c>
      <c r="I24" s="437">
        <v>0</v>
      </c>
      <c r="J24" s="437">
        <v>284</v>
      </c>
      <c r="K24" s="437"/>
      <c r="L24" s="437"/>
      <c r="M24" s="437"/>
      <c r="N24" s="437"/>
      <c r="R24" s="197"/>
      <c r="S24" s="387" t="s">
        <v>728</v>
      </c>
      <c r="T24" s="197" t="s">
        <v>729</v>
      </c>
      <c r="U24" s="382"/>
      <c r="V24" s="388">
        <v>56</v>
      </c>
      <c r="W24" s="388">
        <v>34</v>
      </c>
      <c r="X24" s="388">
        <v>8</v>
      </c>
      <c r="Y24" s="388">
        <v>2</v>
      </c>
    </row>
    <row r="25" spans="1:25" ht="15">
      <c r="A25" s="400"/>
      <c r="B25" s="392" t="s">
        <v>45</v>
      </c>
      <c r="C25" s="440" t="s">
        <v>626</v>
      </c>
      <c r="D25" s="435"/>
      <c r="E25" s="436">
        <f>0</f>
        <v>0</v>
      </c>
      <c r="F25" s="429">
        <f>E25-I25</f>
        <v>0</v>
      </c>
      <c r="G25" s="436">
        <v>0</v>
      </c>
      <c r="H25" s="429">
        <f>G25-J25</f>
        <v>0</v>
      </c>
      <c r="I25" s="437">
        <v>0</v>
      </c>
      <c r="J25" s="437">
        <v>0</v>
      </c>
      <c r="K25" s="437"/>
      <c r="L25" s="437"/>
      <c r="M25" s="437"/>
      <c r="N25" s="437"/>
      <c r="R25" s="197"/>
      <c r="S25" s="387" t="s">
        <v>730</v>
      </c>
      <c r="T25" s="197" t="s">
        <v>731</v>
      </c>
      <c r="U25" s="382"/>
      <c r="V25" s="388">
        <v>0</v>
      </c>
      <c r="W25" s="388"/>
      <c r="X25" s="388">
        <v>0</v>
      </c>
      <c r="Y25" s="388">
        <v>0</v>
      </c>
    </row>
    <row r="26" spans="1:25" ht="15">
      <c r="A26" s="400"/>
      <c r="B26" s="392" t="s">
        <v>82</v>
      </c>
      <c r="C26" s="401" t="s">
        <v>161</v>
      </c>
      <c r="D26" s="427"/>
      <c r="E26" s="428">
        <v>0</v>
      </c>
      <c r="F26" s="429">
        <f>E26-I26</f>
        <v>0</v>
      </c>
      <c r="G26" s="428">
        <v>0</v>
      </c>
      <c r="H26" s="429">
        <f>G26-J26</f>
        <v>0</v>
      </c>
      <c r="I26" s="430">
        <v>0</v>
      </c>
      <c r="J26" s="430">
        <v>0</v>
      </c>
      <c r="K26" s="430"/>
      <c r="L26" s="430"/>
      <c r="M26" s="430"/>
      <c r="N26" s="430"/>
      <c r="R26" s="197"/>
      <c r="S26" s="387" t="s">
        <v>42</v>
      </c>
      <c r="T26" s="378" t="s">
        <v>618</v>
      </c>
      <c r="U26" s="385"/>
      <c r="V26" s="388">
        <v>192</v>
      </c>
      <c r="W26" s="388">
        <v>164</v>
      </c>
      <c r="X26" s="388">
        <v>709</v>
      </c>
      <c r="Y26" s="388">
        <v>616</v>
      </c>
    </row>
    <row r="27" spans="1:25" ht="15">
      <c r="A27" s="400"/>
      <c r="B27" s="392" t="s">
        <v>83</v>
      </c>
      <c r="C27" s="434" t="s">
        <v>90</v>
      </c>
      <c r="D27" s="435"/>
      <c r="E27" s="436">
        <f>0</f>
        <v>0</v>
      </c>
      <c r="F27" s="429">
        <f>E27-I27</f>
        <v>0</v>
      </c>
      <c r="G27" s="436">
        <v>0</v>
      </c>
      <c r="H27" s="429">
        <f>G27-J27</f>
        <v>0</v>
      </c>
      <c r="I27" s="437">
        <v>0</v>
      </c>
      <c r="J27" s="437">
        <v>0</v>
      </c>
      <c r="K27" s="437"/>
      <c r="L27" s="437"/>
      <c r="M27" s="437"/>
      <c r="N27" s="437"/>
      <c r="R27" s="197"/>
      <c r="S27" s="387" t="s">
        <v>61</v>
      </c>
      <c r="T27" s="197" t="s">
        <v>136</v>
      </c>
      <c r="U27" s="382"/>
      <c r="V27" s="388">
        <f>SUM(V28:V30)</f>
        <v>11456</v>
      </c>
      <c r="W27" s="388">
        <f>SUM(W28:W30)</f>
        <v>5325</v>
      </c>
      <c r="X27" s="388">
        <f>SUM(X28:X30)</f>
        <v>16245</v>
      </c>
      <c r="Y27" s="388">
        <f>SUM(Y28:Y30)</f>
        <v>7882</v>
      </c>
    </row>
    <row r="28" spans="1:25" s="420" customFormat="1" ht="15">
      <c r="A28" s="409"/>
      <c r="B28" s="409" t="s">
        <v>19</v>
      </c>
      <c r="C28" s="441" t="s">
        <v>157</v>
      </c>
      <c r="D28" s="427"/>
      <c r="E28" s="424">
        <f aca="true" t="shared" si="5" ref="E28:J28">+E10-E22</f>
        <v>20172</v>
      </c>
      <c r="F28" s="425">
        <f t="shared" si="5"/>
        <v>10016</v>
      </c>
      <c r="G28" s="424">
        <f t="shared" si="5"/>
        <v>18094</v>
      </c>
      <c r="H28" s="425">
        <f t="shared" si="5"/>
        <v>8713</v>
      </c>
      <c r="I28" s="426">
        <f t="shared" si="5"/>
        <v>10156</v>
      </c>
      <c r="J28" s="426">
        <f t="shared" si="5"/>
        <v>9381</v>
      </c>
      <c r="K28" s="426"/>
      <c r="L28" s="426"/>
      <c r="M28" s="426"/>
      <c r="N28" s="426"/>
      <c r="R28" s="197"/>
      <c r="S28" s="387" t="s">
        <v>620</v>
      </c>
      <c r="T28" s="197" t="s">
        <v>732</v>
      </c>
      <c r="U28" s="382"/>
      <c r="V28" s="388">
        <v>0</v>
      </c>
      <c r="W28" s="388">
        <v>0</v>
      </c>
      <c r="X28" s="388">
        <v>0</v>
      </c>
      <c r="Y28" s="388">
        <v>0</v>
      </c>
    </row>
    <row r="29" spans="1:25" s="420" customFormat="1" ht="15">
      <c r="A29" s="409"/>
      <c r="B29" s="409" t="s">
        <v>18</v>
      </c>
      <c r="C29" s="441" t="s">
        <v>34</v>
      </c>
      <c r="D29" s="427"/>
      <c r="E29" s="424">
        <f aca="true" t="shared" si="6" ref="E29:J29">+E30-E34</f>
        <v>149</v>
      </c>
      <c r="F29" s="425">
        <f t="shared" si="6"/>
        <v>124</v>
      </c>
      <c r="G29" s="424">
        <f t="shared" si="6"/>
        <v>276</v>
      </c>
      <c r="H29" s="425">
        <f t="shared" si="6"/>
        <v>111</v>
      </c>
      <c r="I29" s="426">
        <f t="shared" si="6"/>
        <v>25</v>
      </c>
      <c r="J29" s="426">
        <f t="shared" si="6"/>
        <v>165</v>
      </c>
      <c r="K29" s="426"/>
      <c r="L29" s="426"/>
      <c r="M29" s="426"/>
      <c r="N29" s="426"/>
      <c r="R29" s="197"/>
      <c r="S29" s="387" t="s">
        <v>621</v>
      </c>
      <c r="T29" s="197" t="s">
        <v>733</v>
      </c>
      <c r="U29" s="382"/>
      <c r="V29" s="388">
        <v>0</v>
      </c>
      <c r="W29" s="388">
        <v>0</v>
      </c>
      <c r="X29" s="388">
        <v>0</v>
      </c>
      <c r="Y29" s="388">
        <v>0</v>
      </c>
    </row>
    <row r="30" spans="1:25" s="445" customFormat="1" ht="15">
      <c r="A30" s="660"/>
      <c r="B30" s="442" t="s">
        <v>62</v>
      </c>
      <c r="C30" s="443" t="s">
        <v>37</v>
      </c>
      <c r="D30" s="444"/>
      <c r="E30" s="431">
        <f aca="true" t="shared" si="7" ref="E30:J30">SUM(E31:E33)</f>
        <v>817</v>
      </c>
      <c r="F30" s="432">
        <f t="shared" si="7"/>
        <v>413</v>
      </c>
      <c r="G30" s="431">
        <f t="shared" si="7"/>
        <v>940</v>
      </c>
      <c r="H30" s="432">
        <f t="shared" si="7"/>
        <v>465</v>
      </c>
      <c r="I30" s="433">
        <f t="shared" si="7"/>
        <v>404</v>
      </c>
      <c r="J30" s="433">
        <f t="shared" si="7"/>
        <v>475</v>
      </c>
      <c r="K30" s="433"/>
      <c r="L30" s="433"/>
      <c r="M30" s="433"/>
      <c r="N30" s="433"/>
      <c r="R30" s="197"/>
      <c r="S30" s="387" t="s">
        <v>622</v>
      </c>
      <c r="T30" s="197" t="s">
        <v>734</v>
      </c>
      <c r="U30" s="382"/>
      <c r="V30" s="388">
        <v>11456</v>
      </c>
      <c r="W30" s="388">
        <v>5325</v>
      </c>
      <c r="X30" s="388">
        <v>16245</v>
      </c>
      <c r="Y30" s="388">
        <v>7882</v>
      </c>
    </row>
    <row r="31" spans="1:25" ht="15">
      <c r="A31" s="400"/>
      <c r="B31" s="392" t="s">
        <v>84</v>
      </c>
      <c r="C31" s="401" t="s">
        <v>92</v>
      </c>
      <c r="D31" s="427"/>
      <c r="E31" s="428">
        <v>0</v>
      </c>
      <c r="F31" s="429">
        <f>E31-I31</f>
        <v>0</v>
      </c>
      <c r="G31" s="428">
        <v>0</v>
      </c>
      <c r="H31" s="429">
        <f>G31-J31</f>
        <v>0</v>
      </c>
      <c r="I31" s="430">
        <v>0</v>
      </c>
      <c r="J31" s="430">
        <v>0</v>
      </c>
      <c r="K31" s="430"/>
      <c r="L31" s="430"/>
      <c r="M31" s="430"/>
      <c r="N31" s="430"/>
      <c r="R31" s="197"/>
      <c r="S31" s="387" t="s">
        <v>624</v>
      </c>
      <c r="T31" s="378" t="s">
        <v>89</v>
      </c>
      <c r="U31" s="385"/>
      <c r="V31" s="388">
        <v>22</v>
      </c>
      <c r="W31" s="388">
        <v>15</v>
      </c>
      <c r="X31" s="388">
        <v>12</v>
      </c>
      <c r="Y31" s="388">
        <v>7</v>
      </c>
    </row>
    <row r="32" spans="1:25" ht="15">
      <c r="A32" s="400"/>
      <c r="B32" s="392" t="s">
        <v>85</v>
      </c>
      <c r="C32" s="401" t="s">
        <v>93</v>
      </c>
      <c r="D32" s="427"/>
      <c r="E32" s="428">
        <v>817</v>
      </c>
      <c r="F32" s="429">
        <f>E32-I32</f>
        <v>413</v>
      </c>
      <c r="G32" s="428">
        <v>940</v>
      </c>
      <c r="H32" s="429">
        <f>G32-J32</f>
        <v>465</v>
      </c>
      <c r="I32" s="430">
        <v>404</v>
      </c>
      <c r="J32" s="430">
        <v>475</v>
      </c>
      <c r="K32" s="430"/>
      <c r="L32" s="430"/>
      <c r="M32" s="430"/>
      <c r="N32" s="430"/>
      <c r="R32" s="376"/>
      <c r="S32" s="380" t="s">
        <v>20</v>
      </c>
      <c r="T32" s="379" t="s">
        <v>91</v>
      </c>
      <c r="U32" s="385" t="s">
        <v>99</v>
      </c>
      <c r="V32" s="386">
        <f>+V33+V41+V42+V48+V49</f>
        <v>-866</v>
      </c>
      <c r="W32" s="386">
        <f>+W33+W41+W42+W48+W49</f>
        <v>-582</v>
      </c>
      <c r="X32" s="386">
        <f>+X33+X41+X42+X48+X49</f>
        <v>-29</v>
      </c>
      <c r="Y32" s="386">
        <f>+Y33+Y41+Y42+Y48+Y49</f>
        <v>-28</v>
      </c>
    </row>
    <row r="33" spans="1:25" ht="15">
      <c r="A33" s="400"/>
      <c r="B33" s="392" t="s">
        <v>86</v>
      </c>
      <c r="C33" s="401" t="s">
        <v>2</v>
      </c>
      <c r="D33" s="427"/>
      <c r="E33" s="428">
        <v>0</v>
      </c>
      <c r="F33" s="429">
        <f>E33-I33</f>
        <v>0</v>
      </c>
      <c r="G33" s="428">
        <v>0</v>
      </c>
      <c r="H33" s="429">
        <f>G33-J33</f>
        <v>0</v>
      </c>
      <c r="I33" s="430">
        <v>0</v>
      </c>
      <c r="J33" s="430">
        <v>0</v>
      </c>
      <c r="K33" s="430"/>
      <c r="L33" s="430"/>
      <c r="M33" s="430"/>
      <c r="N33" s="430"/>
      <c r="R33" s="197"/>
      <c r="S33" s="387" t="s">
        <v>43</v>
      </c>
      <c r="T33" s="197" t="s">
        <v>14</v>
      </c>
      <c r="U33" s="382"/>
      <c r="V33" s="388">
        <f>SUM(V34:V40)</f>
        <v>0</v>
      </c>
      <c r="W33" s="388">
        <f>SUM(W34:W40)</f>
        <v>0</v>
      </c>
      <c r="X33" s="388">
        <f>SUM(X34:X40)</f>
        <v>0</v>
      </c>
      <c r="Y33" s="388">
        <f>SUM(Y34:Y40)</f>
        <v>0</v>
      </c>
    </row>
    <row r="34" spans="1:25" s="445" customFormat="1" ht="15">
      <c r="A34" s="660"/>
      <c r="B34" s="442" t="s">
        <v>63</v>
      </c>
      <c r="C34" s="443" t="s">
        <v>38</v>
      </c>
      <c r="D34" s="444"/>
      <c r="E34" s="446">
        <f aca="true" t="shared" si="8" ref="E34:J34">SUM(E35:E37)</f>
        <v>668</v>
      </c>
      <c r="F34" s="447">
        <f t="shared" si="8"/>
        <v>289</v>
      </c>
      <c r="G34" s="446">
        <f t="shared" si="8"/>
        <v>664</v>
      </c>
      <c r="H34" s="447">
        <f t="shared" si="8"/>
        <v>354</v>
      </c>
      <c r="I34" s="448">
        <f t="shared" si="8"/>
        <v>379</v>
      </c>
      <c r="J34" s="448">
        <f t="shared" si="8"/>
        <v>310</v>
      </c>
      <c r="K34" s="448"/>
      <c r="L34" s="448"/>
      <c r="M34" s="448"/>
      <c r="N34" s="448"/>
      <c r="R34" s="197"/>
      <c r="S34" s="387" t="s">
        <v>75</v>
      </c>
      <c r="T34" s="377" t="s">
        <v>735</v>
      </c>
      <c r="U34" s="382"/>
      <c r="V34" s="388">
        <v>0</v>
      </c>
      <c r="W34" s="388">
        <v>0</v>
      </c>
      <c r="X34" s="388">
        <v>0</v>
      </c>
      <c r="Y34" s="388">
        <v>0</v>
      </c>
    </row>
    <row r="35" spans="1:25" ht="15">
      <c r="A35" s="400"/>
      <c r="B35" s="392" t="s">
        <v>64</v>
      </c>
      <c r="C35" s="440" t="s">
        <v>94</v>
      </c>
      <c r="D35" s="427"/>
      <c r="E35" s="428">
        <v>0</v>
      </c>
      <c r="F35" s="429">
        <f>E35-I35</f>
        <v>0</v>
      </c>
      <c r="G35" s="428">
        <v>0</v>
      </c>
      <c r="H35" s="429">
        <f>G35-J35</f>
        <v>0</v>
      </c>
      <c r="I35" s="430">
        <v>0</v>
      </c>
      <c r="J35" s="430">
        <v>0</v>
      </c>
      <c r="K35" s="430"/>
      <c r="L35" s="430"/>
      <c r="M35" s="430"/>
      <c r="N35" s="430"/>
      <c r="R35" s="197"/>
      <c r="S35" s="387" t="s">
        <v>76</v>
      </c>
      <c r="T35" s="377" t="s">
        <v>736</v>
      </c>
      <c r="U35" s="382"/>
      <c r="V35" s="388">
        <v>0</v>
      </c>
      <c r="W35" s="388">
        <v>0</v>
      </c>
      <c r="X35" s="388">
        <v>0</v>
      </c>
      <c r="Y35" s="388">
        <v>0</v>
      </c>
    </row>
    <row r="36" spans="1:25" ht="15">
      <c r="A36" s="400"/>
      <c r="B36" s="392" t="s">
        <v>65</v>
      </c>
      <c r="C36" s="440" t="s">
        <v>95</v>
      </c>
      <c r="D36" s="427"/>
      <c r="E36" s="428">
        <v>0</v>
      </c>
      <c r="F36" s="429">
        <f>E36-I36</f>
        <v>0</v>
      </c>
      <c r="G36" s="428">
        <v>0</v>
      </c>
      <c r="H36" s="429">
        <f>G36-J36</f>
        <v>0</v>
      </c>
      <c r="I36" s="430">
        <v>0</v>
      </c>
      <c r="J36" s="430">
        <v>0</v>
      </c>
      <c r="K36" s="430"/>
      <c r="L36" s="430"/>
      <c r="M36" s="430"/>
      <c r="N36" s="430"/>
      <c r="R36" s="197"/>
      <c r="S36" s="387" t="s">
        <v>77</v>
      </c>
      <c r="T36" s="377" t="s">
        <v>737</v>
      </c>
      <c r="U36" s="382"/>
      <c r="V36" s="388">
        <v>0</v>
      </c>
      <c r="W36" s="388">
        <v>0</v>
      </c>
      <c r="X36" s="388">
        <v>0</v>
      </c>
      <c r="Y36" s="388">
        <v>0</v>
      </c>
    </row>
    <row r="37" spans="1:25" ht="15">
      <c r="A37" s="400"/>
      <c r="B37" s="392" t="s">
        <v>66</v>
      </c>
      <c r="C37" s="401" t="s">
        <v>2</v>
      </c>
      <c r="D37" s="427"/>
      <c r="E37" s="428">
        <v>668</v>
      </c>
      <c r="F37" s="429">
        <f>E37-I37</f>
        <v>289</v>
      </c>
      <c r="G37" s="428">
        <v>664</v>
      </c>
      <c r="H37" s="429">
        <f>G37-J37</f>
        <v>354</v>
      </c>
      <c r="I37" s="430">
        <v>379</v>
      </c>
      <c r="J37" s="430">
        <v>310</v>
      </c>
      <c r="K37" s="430"/>
      <c r="L37" s="430"/>
      <c r="M37" s="430"/>
      <c r="N37" s="430"/>
      <c r="R37" s="197"/>
      <c r="S37" s="387" t="s">
        <v>738</v>
      </c>
      <c r="T37" s="377" t="s">
        <v>739</v>
      </c>
      <c r="U37" s="382"/>
      <c r="V37" s="388">
        <v>0</v>
      </c>
      <c r="W37" s="388">
        <v>0</v>
      </c>
      <c r="X37" s="388">
        <v>0</v>
      </c>
      <c r="Y37" s="388">
        <v>0</v>
      </c>
    </row>
    <row r="38" spans="1:25" s="420" customFormat="1" ht="15">
      <c r="A38" s="409"/>
      <c r="B38" s="409" t="s">
        <v>17</v>
      </c>
      <c r="C38" s="441" t="s">
        <v>35</v>
      </c>
      <c r="D38" s="435"/>
      <c r="E38" s="424">
        <v>0</v>
      </c>
      <c r="F38" s="449">
        <f>E38-I38</f>
        <v>0</v>
      </c>
      <c r="G38" s="424">
        <v>0</v>
      </c>
      <c r="H38" s="449">
        <f>G38-J38</f>
        <v>0</v>
      </c>
      <c r="I38" s="426">
        <v>0</v>
      </c>
      <c r="J38" s="426">
        <v>0</v>
      </c>
      <c r="K38" s="426"/>
      <c r="L38" s="426"/>
      <c r="M38" s="426"/>
      <c r="N38" s="426"/>
      <c r="R38" s="197"/>
      <c r="S38" s="387" t="s">
        <v>740</v>
      </c>
      <c r="T38" s="377" t="s">
        <v>741</v>
      </c>
      <c r="U38" s="382"/>
      <c r="V38" s="388">
        <v>0</v>
      </c>
      <c r="W38" s="388">
        <v>0</v>
      </c>
      <c r="X38" s="388">
        <v>0</v>
      </c>
      <c r="Y38" s="388">
        <v>0</v>
      </c>
    </row>
    <row r="39" spans="1:25" s="420" customFormat="1" ht="15">
      <c r="A39" s="409"/>
      <c r="B39" s="409" t="s">
        <v>22</v>
      </c>
      <c r="C39" s="441" t="s">
        <v>600</v>
      </c>
      <c r="D39" s="435" t="s">
        <v>100</v>
      </c>
      <c r="E39" s="450">
        <f aca="true" t="shared" si="9" ref="E39:J39">SUM(E40:E41)</f>
        <v>-55</v>
      </c>
      <c r="F39" s="451">
        <f t="shared" si="9"/>
        <v>-34</v>
      </c>
      <c r="G39" s="424">
        <f t="shared" si="9"/>
        <v>73</v>
      </c>
      <c r="H39" s="425">
        <f t="shared" si="9"/>
        <v>72</v>
      </c>
      <c r="I39" s="452">
        <f t="shared" si="9"/>
        <v>-21</v>
      </c>
      <c r="J39" s="452">
        <f t="shared" si="9"/>
        <v>1</v>
      </c>
      <c r="K39" s="426"/>
      <c r="L39" s="426"/>
      <c r="M39" s="426"/>
      <c r="N39" s="426"/>
      <c r="R39" s="197"/>
      <c r="S39" s="387" t="s">
        <v>742</v>
      </c>
      <c r="T39" s="377" t="s">
        <v>743</v>
      </c>
      <c r="U39" s="382"/>
      <c r="V39" s="388">
        <v>0</v>
      </c>
      <c r="W39" s="388">
        <v>0</v>
      </c>
      <c r="X39" s="388">
        <v>0</v>
      </c>
      <c r="Y39" s="388">
        <v>0</v>
      </c>
    </row>
    <row r="40" spans="1:25" ht="15">
      <c r="A40" s="400"/>
      <c r="B40" s="392" t="s">
        <v>87</v>
      </c>
      <c r="C40" s="401" t="s">
        <v>601</v>
      </c>
      <c r="D40" s="427"/>
      <c r="E40" s="428">
        <f>0</f>
        <v>0</v>
      </c>
      <c r="F40" s="429">
        <f>E40-I40</f>
        <v>0</v>
      </c>
      <c r="G40" s="428">
        <v>0</v>
      </c>
      <c r="H40" s="429">
        <f>G40-J40</f>
        <v>0</v>
      </c>
      <c r="I40" s="430">
        <v>0</v>
      </c>
      <c r="J40" s="430">
        <v>0</v>
      </c>
      <c r="K40" s="430"/>
      <c r="L40" s="430"/>
      <c r="M40" s="430"/>
      <c r="N40" s="430"/>
      <c r="R40" s="197"/>
      <c r="S40" s="387" t="s">
        <v>744</v>
      </c>
      <c r="T40" s="377" t="s">
        <v>745</v>
      </c>
      <c r="U40" s="382"/>
      <c r="V40" s="388">
        <v>0</v>
      </c>
      <c r="W40" s="388">
        <v>0</v>
      </c>
      <c r="X40" s="388">
        <v>0</v>
      </c>
      <c r="Y40" s="388">
        <v>0</v>
      </c>
    </row>
    <row r="41" spans="1:25" ht="15">
      <c r="A41" s="400"/>
      <c r="B41" s="392" t="s">
        <v>88</v>
      </c>
      <c r="C41" s="401" t="s">
        <v>602</v>
      </c>
      <c r="D41" s="427"/>
      <c r="E41" s="453">
        <v>-55</v>
      </c>
      <c r="F41" s="454">
        <f>E41-I41</f>
        <v>-34</v>
      </c>
      <c r="G41" s="453">
        <v>73</v>
      </c>
      <c r="H41" s="429">
        <f>G41-J41</f>
        <v>72</v>
      </c>
      <c r="I41" s="455">
        <v>-21</v>
      </c>
      <c r="J41" s="455">
        <v>1</v>
      </c>
      <c r="K41" s="430"/>
      <c r="L41" s="430"/>
      <c r="M41" s="430"/>
      <c r="N41" s="430"/>
      <c r="R41" s="197"/>
      <c r="S41" s="387" t="s">
        <v>44</v>
      </c>
      <c r="T41" s="378" t="s">
        <v>746</v>
      </c>
      <c r="U41" s="385"/>
      <c r="V41" s="388">
        <v>0</v>
      </c>
      <c r="W41" s="388">
        <v>0</v>
      </c>
      <c r="X41" s="388">
        <v>0</v>
      </c>
      <c r="Y41" s="388">
        <v>0</v>
      </c>
    </row>
    <row r="42" spans="1:25" s="420" customFormat="1" ht="15">
      <c r="A42" s="409"/>
      <c r="B42" s="409" t="s">
        <v>21</v>
      </c>
      <c r="C42" s="441" t="s">
        <v>36</v>
      </c>
      <c r="D42" s="435" t="s">
        <v>101</v>
      </c>
      <c r="E42" s="456">
        <v>12008</v>
      </c>
      <c r="F42" s="449">
        <f>E42-I42</f>
        <v>5413</v>
      </c>
      <c r="G42" s="424">
        <v>11435</v>
      </c>
      <c r="H42" s="449">
        <f>G42-J42</f>
        <v>4740</v>
      </c>
      <c r="I42" s="457">
        <v>6595</v>
      </c>
      <c r="J42" s="457">
        <v>6695</v>
      </c>
      <c r="K42" s="426"/>
      <c r="L42" s="426"/>
      <c r="M42" s="426"/>
      <c r="N42" s="426"/>
      <c r="R42" s="197"/>
      <c r="S42" s="387" t="s">
        <v>45</v>
      </c>
      <c r="T42" s="378" t="s">
        <v>627</v>
      </c>
      <c r="U42" s="385"/>
      <c r="V42" s="388">
        <f>SUM(V43:V47)</f>
        <v>-866</v>
      </c>
      <c r="W42" s="388">
        <f>SUM(W43:W47)</f>
        <v>-582</v>
      </c>
      <c r="X42" s="388">
        <f>SUM(X43:X47)</f>
        <v>-29</v>
      </c>
      <c r="Y42" s="388">
        <f>SUM(Y43:Y47)</f>
        <v>-28</v>
      </c>
    </row>
    <row r="43" spans="1:25" s="420" customFormat="1" ht="15">
      <c r="A43" s="409"/>
      <c r="B43" s="409" t="s">
        <v>23</v>
      </c>
      <c r="C43" s="441" t="s">
        <v>162</v>
      </c>
      <c r="D43" s="427"/>
      <c r="E43" s="424">
        <f aca="true" t="shared" si="10" ref="E43:J43">+E28+E29+E38+E39+E42</f>
        <v>32274</v>
      </c>
      <c r="F43" s="425">
        <f t="shared" si="10"/>
        <v>15519</v>
      </c>
      <c r="G43" s="424">
        <f t="shared" si="10"/>
        <v>29878</v>
      </c>
      <c r="H43" s="425">
        <f t="shared" si="10"/>
        <v>13636</v>
      </c>
      <c r="I43" s="426">
        <f t="shared" si="10"/>
        <v>16755</v>
      </c>
      <c r="J43" s="426">
        <f t="shared" si="10"/>
        <v>16242</v>
      </c>
      <c r="K43" s="426"/>
      <c r="L43" s="426"/>
      <c r="M43" s="426"/>
      <c r="N43" s="426"/>
      <c r="R43" s="197"/>
      <c r="S43" s="387" t="s">
        <v>78</v>
      </c>
      <c r="T43" s="377" t="s">
        <v>747</v>
      </c>
      <c r="U43" s="382"/>
      <c r="V43" s="388">
        <v>0</v>
      </c>
      <c r="W43" s="388">
        <v>0</v>
      </c>
      <c r="X43" s="388">
        <v>0</v>
      </c>
      <c r="Y43" s="388">
        <v>0</v>
      </c>
    </row>
    <row r="44" spans="1:25" s="420" customFormat="1" ht="15">
      <c r="A44" s="409"/>
      <c r="B44" s="409" t="s">
        <v>24</v>
      </c>
      <c r="C44" s="441" t="s">
        <v>603</v>
      </c>
      <c r="D44" s="435" t="s">
        <v>102</v>
      </c>
      <c r="E44" s="450">
        <v>273</v>
      </c>
      <c r="F44" s="449">
        <f>E44-I44</f>
        <v>140</v>
      </c>
      <c r="G44" s="450">
        <v>322</v>
      </c>
      <c r="H44" s="458">
        <f>G44-J44</f>
        <v>-229</v>
      </c>
      <c r="I44" s="452">
        <v>133</v>
      </c>
      <c r="J44" s="452">
        <v>551</v>
      </c>
      <c r="K44" s="452"/>
      <c r="L44" s="452"/>
      <c r="M44" s="452"/>
      <c r="N44" s="452"/>
      <c r="R44" s="197"/>
      <c r="S44" s="387" t="s">
        <v>79</v>
      </c>
      <c r="T44" s="377" t="s">
        <v>748</v>
      </c>
      <c r="U44" s="382"/>
      <c r="V44" s="388">
        <v>-866</v>
      </c>
      <c r="W44" s="388">
        <v>-582</v>
      </c>
      <c r="X44" s="388">
        <v>-29</v>
      </c>
      <c r="Y44" s="388">
        <v>-28</v>
      </c>
    </row>
    <row r="45" spans="1:25" s="420" customFormat="1" ht="15">
      <c r="A45" s="409"/>
      <c r="B45" s="409" t="s">
        <v>25</v>
      </c>
      <c r="C45" s="441" t="s">
        <v>543</v>
      </c>
      <c r="D45" s="435" t="s">
        <v>103</v>
      </c>
      <c r="E45" s="450">
        <v>9566</v>
      </c>
      <c r="F45" s="449">
        <f>E45-I45</f>
        <v>5000</v>
      </c>
      <c r="G45" s="450">
        <f>(8931+527)</f>
        <v>9458</v>
      </c>
      <c r="H45" s="449">
        <f>G45-J45</f>
        <v>4760</v>
      </c>
      <c r="I45" s="452">
        <v>4566</v>
      </c>
      <c r="J45" s="452">
        <v>4698</v>
      </c>
      <c r="K45" s="452"/>
      <c r="L45" s="452"/>
      <c r="M45" s="452"/>
      <c r="N45" s="452"/>
      <c r="R45" s="197"/>
      <c r="S45" s="387" t="s">
        <v>80</v>
      </c>
      <c r="T45" s="377" t="s">
        <v>749</v>
      </c>
      <c r="U45" s="382"/>
      <c r="V45" s="388">
        <f>0</f>
        <v>0</v>
      </c>
      <c r="W45" s="388">
        <f>0</f>
        <v>0</v>
      </c>
      <c r="X45" s="388">
        <f>0</f>
        <v>0</v>
      </c>
      <c r="Y45" s="388">
        <f>0</f>
        <v>0</v>
      </c>
    </row>
    <row r="46" spans="1:25" s="420" customFormat="1" ht="15">
      <c r="A46" s="409"/>
      <c r="B46" s="409" t="s">
        <v>26</v>
      </c>
      <c r="C46" s="441" t="s">
        <v>658</v>
      </c>
      <c r="D46" s="427"/>
      <c r="E46" s="424">
        <f aca="true" t="shared" si="11" ref="E46:J46">+E43-E44-E45</f>
        <v>22435</v>
      </c>
      <c r="F46" s="425">
        <f t="shared" si="11"/>
        <v>10379</v>
      </c>
      <c r="G46" s="424">
        <f t="shared" si="11"/>
        <v>20098</v>
      </c>
      <c r="H46" s="425">
        <f t="shared" si="11"/>
        <v>9105</v>
      </c>
      <c r="I46" s="426">
        <f t="shared" si="11"/>
        <v>12056</v>
      </c>
      <c r="J46" s="426">
        <f t="shared" si="11"/>
        <v>10993</v>
      </c>
      <c r="K46" s="426"/>
      <c r="L46" s="426"/>
      <c r="M46" s="426"/>
      <c r="N46" s="426"/>
      <c r="R46" s="197"/>
      <c r="S46" s="387" t="s">
        <v>81</v>
      </c>
      <c r="T46" s="197" t="s">
        <v>750</v>
      </c>
      <c r="U46" s="382"/>
      <c r="V46" s="388">
        <v>0</v>
      </c>
      <c r="W46" s="388">
        <v>0</v>
      </c>
      <c r="X46" s="388">
        <v>0</v>
      </c>
      <c r="Y46" s="388">
        <v>0</v>
      </c>
    </row>
    <row r="47" spans="1:25" s="420" customFormat="1" ht="15">
      <c r="A47" s="409"/>
      <c r="B47" s="409" t="s">
        <v>27</v>
      </c>
      <c r="C47" s="459" t="s">
        <v>523</v>
      </c>
      <c r="D47" s="427"/>
      <c r="E47" s="424">
        <v>0</v>
      </c>
      <c r="F47" s="449">
        <f>E47-I47</f>
        <v>0</v>
      </c>
      <c r="G47" s="424">
        <v>0</v>
      </c>
      <c r="H47" s="449">
        <f>G47-J47</f>
        <v>0</v>
      </c>
      <c r="I47" s="426">
        <v>0</v>
      </c>
      <c r="J47" s="426">
        <v>0</v>
      </c>
      <c r="K47" s="426"/>
      <c r="L47" s="426"/>
      <c r="M47" s="426"/>
      <c r="N47" s="426"/>
      <c r="R47" s="197"/>
      <c r="S47" s="387" t="s">
        <v>158</v>
      </c>
      <c r="T47" s="377" t="s">
        <v>751</v>
      </c>
      <c r="U47" s="382"/>
      <c r="V47" s="388">
        <v>0</v>
      </c>
      <c r="W47" s="388">
        <v>0</v>
      </c>
      <c r="X47" s="388">
        <v>0</v>
      </c>
      <c r="Y47" s="388">
        <v>0</v>
      </c>
    </row>
    <row r="48" spans="1:25" s="420" customFormat="1" ht="15">
      <c r="A48" s="409"/>
      <c r="B48" s="409"/>
      <c r="C48" s="459" t="s">
        <v>524</v>
      </c>
      <c r="D48" s="427"/>
      <c r="E48" s="424"/>
      <c r="F48" s="425"/>
      <c r="G48" s="424"/>
      <c r="H48" s="429"/>
      <c r="I48" s="426"/>
      <c r="J48" s="426"/>
      <c r="K48" s="426"/>
      <c r="L48" s="426"/>
      <c r="M48" s="426"/>
      <c r="N48" s="426"/>
      <c r="R48" s="197"/>
      <c r="S48" s="387" t="s">
        <v>82</v>
      </c>
      <c r="T48" s="197" t="s">
        <v>161</v>
      </c>
      <c r="U48" s="382"/>
      <c r="V48" s="388">
        <f>0</f>
        <v>0</v>
      </c>
      <c r="W48" s="388">
        <f>0</f>
        <v>0</v>
      </c>
      <c r="X48" s="388">
        <f>0</f>
        <v>0</v>
      </c>
      <c r="Y48" s="388">
        <f>0</f>
        <v>0</v>
      </c>
    </row>
    <row r="49" spans="1:25" s="420" customFormat="1" ht="15">
      <c r="A49" s="409"/>
      <c r="B49" s="409" t="s">
        <v>28</v>
      </c>
      <c r="C49" s="697" t="s">
        <v>525</v>
      </c>
      <c r="D49" s="435"/>
      <c r="E49" s="424">
        <v>0</v>
      </c>
      <c r="F49" s="449">
        <f>E49-I49</f>
        <v>0</v>
      </c>
      <c r="G49" s="424">
        <v>0</v>
      </c>
      <c r="H49" s="449">
        <f>G49-J49</f>
        <v>0</v>
      </c>
      <c r="I49" s="426">
        <v>0</v>
      </c>
      <c r="J49" s="426">
        <v>0</v>
      </c>
      <c r="K49" s="426"/>
      <c r="L49" s="426"/>
      <c r="M49" s="426"/>
      <c r="N49" s="426"/>
      <c r="R49" s="197"/>
      <c r="S49" s="387" t="s">
        <v>83</v>
      </c>
      <c r="T49" s="378" t="s">
        <v>90</v>
      </c>
      <c r="U49" s="385"/>
      <c r="V49" s="388">
        <v>0</v>
      </c>
      <c r="W49" s="388">
        <v>0</v>
      </c>
      <c r="X49" s="388">
        <v>0</v>
      </c>
      <c r="Y49" s="388">
        <v>0</v>
      </c>
    </row>
    <row r="50" spans="1:25" s="420" customFormat="1" ht="15">
      <c r="A50" s="409"/>
      <c r="B50" s="409"/>
      <c r="C50" s="697"/>
      <c r="D50" s="435"/>
      <c r="E50" s="424"/>
      <c r="F50" s="425"/>
      <c r="G50" s="424"/>
      <c r="H50" s="429"/>
      <c r="I50" s="426"/>
      <c r="J50" s="426"/>
      <c r="K50" s="426"/>
      <c r="L50" s="426"/>
      <c r="M50" s="426"/>
      <c r="N50" s="426"/>
      <c r="R50" s="376"/>
      <c r="S50" s="376" t="s">
        <v>19</v>
      </c>
      <c r="T50" s="380" t="s">
        <v>157</v>
      </c>
      <c r="U50" s="382"/>
      <c r="V50" s="386">
        <f>+V10+V32</f>
        <v>18094</v>
      </c>
      <c r="W50" s="386">
        <f>+W10+W32</f>
        <v>8713</v>
      </c>
      <c r="X50" s="386">
        <f>+X10+X32</f>
        <v>21371</v>
      </c>
      <c r="Y50" s="386">
        <f>+Y10+Y32</f>
        <v>10586</v>
      </c>
    </row>
    <row r="51" spans="1:25" s="420" customFormat="1" ht="15">
      <c r="A51" s="409"/>
      <c r="B51" s="409" t="s">
        <v>29</v>
      </c>
      <c r="C51" s="441" t="s">
        <v>163</v>
      </c>
      <c r="D51" s="435"/>
      <c r="E51" s="424">
        <v>0</v>
      </c>
      <c r="F51" s="449">
        <f>E51-I51</f>
        <v>0</v>
      </c>
      <c r="G51" s="424">
        <v>0</v>
      </c>
      <c r="H51" s="449">
        <f>G51-J51</f>
        <v>0</v>
      </c>
      <c r="I51" s="426">
        <v>0</v>
      </c>
      <c r="J51" s="426">
        <v>0</v>
      </c>
      <c r="K51" s="426"/>
      <c r="L51" s="426"/>
      <c r="M51" s="426"/>
      <c r="N51" s="426"/>
      <c r="R51" s="376"/>
      <c r="S51" s="376" t="s">
        <v>18</v>
      </c>
      <c r="T51" s="380" t="s">
        <v>34</v>
      </c>
      <c r="U51" s="382"/>
      <c r="V51" s="386">
        <f>+V52+V56</f>
        <v>276</v>
      </c>
      <c r="W51" s="386">
        <f>+W52+W56</f>
        <v>111</v>
      </c>
      <c r="X51" s="386">
        <f>+X52+X56</f>
        <v>1435</v>
      </c>
      <c r="Y51" s="386">
        <f>+Y52+Y56</f>
        <v>683</v>
      </c>
    </row>
    <row r="52" spans="1:25" s="420" customFormat="1" ht="15">
      <c r="A52" s="409"/>
      <c r="B52" s="409" t="s">
        <v>30</v>
      </c>
      <c r="C52" s="441" t="s">
        <v>657</v>
      </c>
      <c r="D52" s="435"/>
      <c r="E52" s="424">
        <f aca="true" t="shared" si="12" ref="E52:J52">+E46+E47+E49+E51</f>
        <v>22435</v>
      </c>
      <c r="F52" s="425">
        <f t="shared" si="12"/>
        <v>10379</v>
      </c>
      <c r="G52" s="424">
        <f t="shared" si="12"/>
        <v>20098</v>
      </c>
      <c r="H52" s="425">
        <f t="shared" si="12"/>
        <v>9105</v>
      </c>
      <c r="I52" s="426">
        <f t="shared" si="12"/>
        <v>12056</v>
      </c>
      <c r="J52" s="426">
        <f t="shared" si="12"/>
        <v>10993</v>
      </c>
      <c r="K52" s="426"/>
      <c r="L52" s="426"/>
      <c r="M52" s="426"/>
      <c r="N52" s="426"/>
      <c r="R52" s="197"/>
      <c r="S52" s="387" t="s">
        <v>62</v>
      </c>
      <c r="T52" s="197" t="s">
        <v>37</v>
      </c>
      <c r="U52" s="382"/>
      <c r="V52" s="388">
        <f>SUM(V53:V55)</f>
        <v>940</v>
      </c>
      <c r="W52" s="388">
        <f>SUM(W53:W55)</f>
        <v>465</v>
      </c>
      <c r="X52" s="388">
        <f>SUM(X53:X55)</f>
        <v>1883</v>
      </c>
      <c r="Y52" s="388">
        <f>SUM(Y53:Y55)</f>
        <v>911</v>
      </c>
    </row>
    <row r="53" spans="1:25" s="420" customFormat="1" ht="15">
      <c r="A53" s="409"/>
      <c r="B53" s="460" t="s">
        <v>31</v>
      </c>
      <c r="C53" s="441" t="s">
        <v>445</v>
      </c>
      <c r="D53" s="435" t="s">
        <v>104</v>
      </c>
      <c r="E53" s="424">
        <f aca="true" t="shared" si="13" ref="E53:J53">SUM(E54:E55)</f>
        <v>4649</v>
      </c>
      <c r="F53" s="425">
        <f t="shared" si="13"/>
        <v>2156</v>
      </c>
      <c r="G53" s="424">
        <f t="shared" si="13"/>
        <v>3642</v>
      </c>
      <c r="H53" s="425">
        <f t="shared" si="13"/>
        <v>312</v>
      </c>
      <c r="I53" s="426">
        <f t="shared" si="13"/>
        <v>2493</v>
      </c>
      <c r="J53" s="426">
        <f t="shared" si="13"/>
        <v>3330</v>
      </c>
      <c r="K53" s="426"/>
      <c r="L53" s="426"/>
      <c r="M53" s="426"/>
      <c r="N53" s="426"/>
      <c r="R53" s="197"/>
      <c r="S53" s="387" t="s">
        <v>84</v>
      </c>
      <c r="T53" s="197" t="s">
        <v>92</v>
      </c>
      <c r="U53" s="382"/>
      <c r="V53" s="388">
        <f>0</f>
        <v>0</v>
      </c>
      <c r="W53" s="388">
        <v>0</v>
      </c>
      <c r="X53" s="388">
        <v>0</v>
      </c>
      <c r="Y53" s="388">
        <v>0</v>
      </c>
    </row>
    <row r="54" spans="1:25" s="420" customFormat="1" ht="15">
      <c r="A54" s="409"/>
      <c r="B54" s="461" t="s">
        <v>533</v>
      </c>
      <c r="C54" s="440" t="s">
        <v>164</v>
      </c>
      <c r="D54" s="435"/>
      <c r="E54" s="428">
        <v>4969</v>
      </c>
      <c r="F54" s="429">
        <f>E54-I54</f>
        <v>2296</v>
      </c>
      <c r="G54" s="428">
        <v>2704</v>
      </c>
      <c r="H54" s="454">
        <f>G54-J54</f>
        <v>-626</v>
      </c>
      <c r="I54" s="430">
        <v>2673</v>
      </c>
      <c r="J54" s="430">
        <v>3330</v>
      </c>
      <c r="K54" s="430"/>
      <c r="L54" s="430"/>
      <c r="M54" s="430"/>
      <c r="N54" s="430"/>
      <c r="R54" s="197"/>
      <c r="S54" s="387" t="s">
        <v>85</v>
      </c>
      <c r="T54" s="197" t="s">
        <v>93</v>
      </c>
      <c r="U54" s="382"/>
      <c r="V54" s="388">
        <v>940</v>
      </c>
      <c r="W54" s="388">
        <v>465</v>
      </c>
      <c r="X54" s="388">
        <v>1883</v>
      </c>
      <c r="Y54" s="388">
        <v>911</v>
      </c>
    </row>
    <row r="55" spans="1:25" s="420" customFormat="1" ht="15">
      <c r="A55" s="409"/>
      <c r="B55" s="461" t="s">
        <v>534</v>
      </c>
      <c r="C55" s="440" t="s">
        <v>165</v>
      </c>
      <c r="D55" s="435"/>
      <c r="E55" s="462">
        <v>-320</v>
      </c>
      <c r="F55" s="454">
        <f>E55-I55</f>
        <v>-140</v>
      </c>
      <c r="G55" s="428">
        <v>938</v>
      </c>
      <c r="H55" s="429">
        <f>G55-J55</f>
        <v>938</v>
      </c>
      <c r="I55" s="463">
        <v>-180</v>
      </c>
      <c r="J55" s="463">
        <v>0</v>
      </c>
      <c r="K55" s="430"/>
      <c r="L55" s="430"/>
      <c r="M55" s="430"/>
      <c r="N55" s="430"/>
      <c r="R55" s="197"/>
      <c r="S55" s="387" t="s">
        <v>86</v>
      </c>
      <c r="T55" s="197" t="s">
        <v>2</v>
      </c>
      <c r="U55" s="382"/>
      <c r="V55" s="388">
        <f>0</f>
        <v>0</v>
      </c>
      <c r="W55" s="388">
        <f>0</f>
        <v>0</v>
      </c>
      <c r="X55" s="388">
        <v>0</v>
      </c>
      <c r="Y55" s="388">
        <v>0</v>
      </c>
    </row>
    <row r="56" spans="1:25" s="420" customFormat="1" ht="15">
      <c r="A56" s="409"/>
      <c r="B56" s="409" t="s">
        <v>32</v>
      </c>
      <c r="C56" s="441" t="s">
        <v>659</v>
      </c>
      <c r="D56" s="435"/>
      <c r="E56" s="424">
        <f aca="true" t="shared" si="14" ref="E56:J56">E52-E53</f>
        <v>17786</v>
      </c>
      <c r="F56" s="425">
        <f t="shared" si="14"/>
        <v>8223</v>
      </c>
      <c r="G56" s="424">
        <f t="shared" si="14"/>
        <v>16456</v>
      </c>
      <c r="H56" s="425">
        <f t="shared" si="14"/>
        <v>8793</v>
      </c>
      <c r="I56" s="426">
        <f t="shared" si="14"/>
        <v>9563</v>
      </c>
      <c r="J56" s="426">
        <f t="shared" si="14"/>
        <v>7663</v>
      </c>
      <c r="K56" s="426"/>
      <c r="L56" s="426"/>
      <c r="M56" s="426"/>
      <c r="N56" s="426"/>
      <c r="R56" s="197"/>
      <c r="S56" s="387" t="s">
        <v>63</v>
      </c>
      <c r="T56" s="197" t="s">
        <v>38</v>
      </c>
      <c r="U56" s="382"/>
      <c r="V56" s="388">
        <f>V57+V58+V59</f>
        <v>-664</v>
      </c>
      <c r="W56" s="388">
        <f>W57+W58+W59</f>
        <v>-354</v>
      </c>
      <c r="X56" s="388">
        <f>X57+X58+X59</f>
        <v>-448</v>
      </c>
      <c r="Y56" s="388">
        <f>Y57+Y58+Y59</f>
        <v>-228</v>
      </c>
    </row>
    <row r="57" spans="1:25" s="420" customFormat="1" ht="15">
      <c r="A57" s="409"/>
      <c r="B57" s="442" t="s">
        <v>56</v>
      </c>
      <c r="C57" s="464" t="s">
        <v>448</v>
      </c>
      <c r="D57" s="435"/>
      <c r="E57" s="428">
        <v>0</v>
      </c>
      <c r="F57" s="429">
        <f>E57-I57</f>
        <v>0</v>
      </c>
      <c r="G57" s="428">
        <v>0</v>
      </c>
      <c r="H57" s="429">
        <f>G57-J57</f>
        <v>0</v>
      </c>
      <c r="I57" s="430">
        <v>0</v>
      </c>
      <c r="J57" s="430">
        <v>0</v>
      </c>
      <c r="K57" s="430"/>
      <c r="L57" s="430"/>
      <c r="M57" s="430"/>
      <c r="N57" s="430"/>
      <c r="R57" s="197"/>
      <c r="S57" s="387" t="s">
        <v>64</v>
      </c>
      <c r="T57" s="377" t="s">
        <v>94</v>
      </c>
      <c r="U57" s="382"/>
      <c r="V57" s="388">
        <v>0</v>
      </c>
      <c r="W57" s="388">
        <v>0</v>
      </c>
      <c r="X57" s="388">
        <v>0</v>
      </c>
      <c r="Y57" s="388">
        <v>0</v>
      </c>
    </row>
    <row r="58" spans="1:25" s="420" customFormat="1" ht="15">
      <c r="A58" s="409"/>
      <c r="B58" s="442" t="s">
        <v>57</v>
      </c>
      <c r="C58" s="464" t="s">
        <v>2</v>
      </c>
      <c r="D58" s="435"/>
      <c r="E58" s="465">
        <v>0</v>
      </c>
      <c r="F58" s="429">
        <f>E58-I58</f>
        <v>0</v>
      </c>
      <c r="G58" s="465">
        <v>0</v>
      </c>
      <c r="H58" s="429">
        <f>G58-J58</f>
        <v>0</v>
      </c>
      <c r="I58" s="466">
        <v>0</v>
      </c>
      <c r="J58" s="466">
        <v>0</v>
      </c>
      <c r="K58" s="466"/>
      <c r="L58" s="466"/>
      <c r="M58" s="466"/>
      <c r="N58" s="466"/>
      <c r="R58" s="197"/>
      <c r="S58" s="387" t="s">
        <v>65</v>
      </c>
      <c r="T58" s="377" t="s">
        <v>95</v>
      </c>
      <c r="U58" s="382"/>
      <c r="V58" s="388">
        <v>0</v>
      </c>
      <c r="W58" s="388">
        <v>0</v>
      </c>
      <c r="X58" s="388">
        <v>-84</v>
      </c>
      <c r="Y58" s="388">
        <v>-34</v>
      </c>
    </row>
    <row r="59" spans="1:25" s="420" customFormat="1" ht="15">
      <c r="A59" s="409"/>
      <c r="B59" s="409" t="s">
        <v>33</v>
      </c>
      <c r="C59" s="439" t="s">
        <v>526</v>
      </c>
      <c r="D59" s="435" t="s">
        <v>105</v>
      </c>
      <c r="E59" s="424">
        <f aca="true" t="shared" si="15" ref="E59:J59">SUM(E60:E61)</f>
        <v>17786</v>
      </c>
      <c r="F59" s="425">
        <f t="shared" si="15"/>
        <v>8223</v>
      </c>
      <c r="G59" s="424">
        <f t="shared" si="15"/>
        <v>16456</v>
      </c>
      <c r="H59" s="425">
        <f t="shared" si="15"/>
        <v>8793</v>
      </c>
      <c r="I59" s="426">
        <f t="shared" si="15"/>
        <v>9563</v>
      </c>
      <c r="J59" s="426">
        <f t="shared" si="15"/>
        <v>7663</v>
      </c>
      <c r="K59" s="426"/>
      <c r="L59" s="426"/>
      <c r="M59" s="426"/>
      <c r="N59" s="426"/>
      <c r="R59" s="197"/>
      <c r="S59" s="387" t="s">
        <v>66</v>
      </c>
      <c r="T59" s="197" t="s">
        <v>2</v>
      </c>
      <c r="U59" s="382"/>
      <c r="V59" s="388">
        <v>-664</v>
      </c>
      <c r="W59" s="388">
        <v>-354</v>
      </c>
      <c r="X59" s="388">
        <v>-364</v>
      </c>
      <c r="Y59" s="388">
        <v>-194</v>
      </c>
    </row>
    <row r="60" spans="1:25" s="420" customFormat="1" ht="15">
      <c r="A60" s="409"/>
      <c r="B60" s="392" t="s">
        <v>450</v>
      </c>
      <c r="C60" s="440" t="s">
        <v>132</v>
      </c>
      <c r="D60" s="435"/>
      <c r="E60" s="465">
        <f aca="true" t="shared" si="16" ref="E60:J60">+E56</f>
        <v>17786</v>
      </c>
      <c r="F60" s="467">
        <f t="shared" si="16"/>
        <v>8223</v>
      </c>
      <c r="G60" s="465">
        <f t="shared" si="16"/>
        <v>16456</v>
      </c>
      <c r="H60" s="467">
        <f t="shared" si="16"/>
        <v>8793</v>
      </c>
      <c r="I60" s="466">
        <f t="shared" si="16"/>
        <v>9563</v>
      </c>
      <c r="J60" s="466">
        <f t="shared" si="16"/>
        <v>7663</v>
      </c>
      <c r="K60" s="466"/>
      <c r="L60" s="466"/>
      <c r="M60" s="466"/>
      <c r="N60" s="466"/>
      <c r="R60" s="376"/>
      <c r="S60" s="376" t="s">
        <v>17</v>
      </c>
      <c r="T60" s="380" t="s">
        <v>35</v>
      </c>
      <c r="U60" s="385"/>
      <c r="V60" s="386">
        <f>+V61+V62</f>
        <v>0</v>
      </c>
      <c r="W60" s="386">
        <f>+W61+W62</f>
        <v>0</v>
      </c>
      <c r="X60" s="386">
        <f>+X61+X62</f>
        <v>0</v>
      </c>
      <c r="Y60" s="386">
        <f>+Y61+Y62</f>
        <v>0</v>
      </c>
    </row>
    <row r="61" spans="1:25" ht="15.75" customHeight="1">
      <c r="A61" s="400"/>
      <c r="B61" s="392" t="s">
        <v>451</v>
      </c>
      <c r="C61" s="401" t="s">
        <v>447</v>
      </c>
      <c r="D61" s="414"/>
      <c r="E61" s="428">
        <v>0</v>
      </c>
      <c r="F61" s="429">
        <f>E61-I61</f>
        <v>0</v>
      </c>
      <c r="G61" s="428">
        <v>0</v>
      </c>
      <c r="H61" s="429">
        <f>G61-J61</f>
        <v>0</v>
      </c>
      <c r="I61" s="430">
        <v>0</v>
      </c>
      <c r="J61" s="430">
        <v>0</v>
      </c>
      <c r="K61" s="430"/>
      <c r="L61" s="430"/>
      <c r="M61" s="430"/>
      <c r="N61" s="430"/>
      <c r="R61" s="197"/>
      <c r="S61" s="387" t="s">
        <v>50</v>
      </c>
      <c r="T61" s="197" t="s">
        <v>752</v>
      </c>
      <c r="U61" s="382"/>
      <c r="V61" s="388">
        <v>0</v>
      </c>
      <c r="W61" s="388">
        <v>0</v>
      </c>
      <c r="X61" s="388">
        <v>0</v>
      </c>
      <c r="Y61" s="388">
        <v>0</v>
      </c>
    </row>
    <row r="62" spans="1:25" ht="18.75" customHeight="1">
      <c r="A62" s="400"/>
      <c r="B62" s="392"/>
      <c r="C62" s="401"/>
      <c r="D62" s="414"/>
      <c r="E62" s="468"/>
      <c r="F62" s="469"/>
      <c r="G62" s="468"/>
      <c r="H62" s="469"/>
      <c r="I62" s="470"/>
      <c r="J62" s="470"/>
      <c r="K62" s="470"/>
      <c r="L62" s="470"/>
      <c r="M62" s="470"/>
      <c r="N62" s="470"/>
      <c r="R62" s="197"/>
      <c r="S62" s="387" t="s">
        <v>51</v>
      </c>
      <c r="T62" s="197" t="s">
        <v>753</v>
      </c>
      <c r="U62" s="382"/>
      <c r="V62" s="388">
        <v>0</v>
      </c>
      <c r="W62" s="388">
        <v>0</v>
      </c>
      <c r="X62" s="388">
        <v>0</v>
      </c>
      <c r="Y62" s="388">
        <v>0</v>
      </c>
    </row>
    <row r="63" spans="1:25" ht="12" customHeight="1">
      <c r="A63" s="400"/>
      <c r="B63" s="402"/>
      <c r="C63" s="405"/>
      <c r="D63" s="417"/>
      <c r="E63" s="471"/>
      <c r="F63" s="472"/>
      <c r="G63" s="471"/>
      <c r="H63" s="472"/>
      <c r="R63" s="376"/>
      <c r="S63" s="376" t="s">
        <v>22</v>
      </c>
      <c r="T63" s="380" t="s">
        <v>754</v>
      </c>
      <c r="U63" s="385"/>
      <c r="V63" s="386">
        <f>+V64+V71</f>
        <v>73</v>
      </c>
      <c r="W63" s="386">
        <f>+W64+W71</f>
        <v>72</v>
      </c>
      <c r="X63" s="386">
        <f>+X64+X71</f>
        <v>-3</v>
      </c>
      <c r="Y63" s="386">
        <f>+Y64+Y71</f>
        <v>-8</v>
      </c>
    </row>
    <row r="64" spans="1:25" ht="15">
      <c r="A64" s="400"/>
      <c r="H64" s="661"/>
      <c r="R64" s="197"/>
      <c r="S64" s="387" t="s">
        <v>87</v>
      </c>
      <c r="T64" s="197" t="s">
        <v>755</v>
      </c>
      <c r="U64" s="382"/>
      <c r="V64" s="388">
        <f>0</f>
        <v>0</v>
      </c>
      <c r="W64" s="388">
        <f>0</f>
        <v>0</v>
      </c>
      <c r="X64" s="388">
        <f>0</f>
        <v>0</v>
      </c>
      <c r="Y64" s="388">
        <f>0</f>
        <v>0</v>
      </c>
    </row>
    <row r="65" spans="1:25" ht="15">
      <c r="A65" s="400"/>
      <c r="H65" s="661"/>
      <c r="R65" s="197"/>
      <c r="S65" s="387" t="s">
        <v>756</v>
      </c>
      <c r="T65" s="197" t="s">
        <v>757</v>
      </c>
      <c r="U65" s="382"/>
      <c r="V65" s="388">
        <f>SUM(V66:V67)</f>
        <v>0</v>
      </c>
      <c r="W65" s="388">
        <f>SUM(W66:W67)</f>
        <v>0</v>
      </c>
      <c r="X65" s="388">
        <f>SUM(X66:X67)</f>
        <v>0</v>
      </c>
      <c r="Y65" s="388">
        <f>SUM(Y66:Y67)</f>
        <v>0</v>
      </c>
    </row>
    <row r="66" spans="1:25" ht="15">
      <c r="A66" s="400"/>
      <c r="H66" s="661"/>
      <c r="R66" s="197"/>
      <c r="S66" s="387" t="s">
        <v>758</v>
      </c>
      <c r="T66" s="197" t="s">
        <v>759</v>
      </c>
      <c r="U66" s="382"/>
      <c r="V66" s="388">
        <v>0</v>
      </c>
      <c r="W66" s="388">
        <v>0</v>
      </c>
      <c r="X66" s="388">
        <v>0</v>
      </c>
      <c r="Y66" s="388">
        <v>0</v>
      </c>
    </row>
    <row r="67" spans="1:25" ht="15">
      <c r="A67" s="400"/>
      <c r="C67" s="473" t="s">
        <v>794</v>
      </c>
      <c r="D67" s="473"/>
      <c r="E67" s="474" t="s">
        <v>795</v>
      </c>
      <c r="G67" s="474" t="s">
        <v>695</v>
      </c>
      <c r="H67" s="661"/>
      <c r="R67" s="197"/>
      <c r="S67" s="387" t="s">
        <v>760</v>
      </c>
      <c r="T67" s="197" t="s">
        <v>761</v>
      </c>
      <c r="U67" s="382"/>
      <c r="V67" s="388">
        <f>0</f>
        <v>0</v>
      </c>
      <c r="W67" s="388">
        <f>0</f>
        <v>0</v>
      </c>
      <c r="X67" s="388">
        <f>0</f>
        <v>0</v>
      </c>
      <c r="Y67" s="388">
        <f>0</f>
        <v>0</v>
      </c>
    </row>
    <row r="68" spans="1:25" ht="15">
      <c r="A68" s="400"/>
      <c r="C68" s="473" t="s">
        <v>796</v>
      </c>
      <c r="D68" s="473"/>
      <c r="E68" s="474" t="s">
        <v>683</v>
      </c>
      <c r="G68" s="474" t="s">
        <v>696</v>
      </c>
      <c r="H68" s="661"/>
      <c r="R68" s="197"/>
      <c r="S68" s="387" t="s">
        <v>762</v>
      </c>
      <c r="T68" s="197" t="s">
        <v>763</v>
      </c>
      <c r="U68" s="382"/>
      <c r="V68" s="388">
        <f>SUM(V69:V70)</f>
        <v>0</v>
      </c>
      <c r="W68" s="388">
        <f>SUM(W69:W70)</f>
        <v>0</v>
      </c>
      <c r="X68" s="388">
        <f>SUM(X69:X70)</f>
        <v>0</v>
      </c>
      <c r="Y68" s="388">
        <f>SUM(Y69:Y70)</f>
        <v>0</v>
      </c>
    </row>
    <row r="69" spans="1:25" ht="15">
      <c r="A69" s="400"/>
      <c r="C69" s="475"/>
      <c r="D69" s="475"/>
      <c r="E69" s="476"/>
      <c r="H69" s="661"/>
      <c r="R69" s="197"/>
      <c r="S69" s="387" t="s">
        <v>764</v>
      </c>
      <c r="T69" s="197" t="s">
        <v>765</v>
      </c>
      <c r="U69" s="382"/>
      <c r="V69" s="388">
        <v>0</v>
      </c>
      <c r="W69" s="388">
        <v>0</v>
      </c>
      <c r="X69" s="388">
        <v>0</v>
      </c>
      <c r="Y69" s="388">
        <v>0</v>
      </c>
    </row>
    <row r="70" spans="1:25" ht="15">
      <c r="A70" s="400"/>
      <c r="C70" s="475"/>
      <c r="D70" s="475"/>
      <c r="E70" s="476"/>
      <c r="H70" s="661"/>
      <c r="R70" s="197"/>
      <c r="S70" s="387" t="s">
        <v>766</v>
      </c>
      <c r="T70" s="197" t="s">
        <v>767</v>
      </c>
      <c r="U70" s="382"/>
      <c r="V70" s="388">
        <f>0</f>
        <v>0</v>
      </c>
      <c r="W70" s="388">
        <f>0</f>
        <v>0</v>
      </c>
      <c r="X70" s="388">
        <f>0</f>
        <v>0</v>
      </c>
      <c r="Y70" s="388">
        <f>0</f>
        <v>0</v>
      </c>
    </row>
    <row r="71" spans="1:25" ht="15">
      <c r="A71" s="400"/>
      <c r="C71" s="475"/>
      <c r="D71" s="475"/>
      <c r="E71" s="476"/>
      <c r="H71" s="661"/>
      <c r="R71" s="197"/>
      <c r="S71" s="387" t="s">
        <v>88</v>
      </c>
      <c r="T71" s="197" t="s">
        <v>768</v>
      </c>
      <c r="U71" s="382"/>
      <c r="V71" s="388">
        <f>SUM(V72:V73)</f>
        <v>73</v>
      </c>
      <c r="W71" s="388">
        <f>SUM(W72:W73)</f>
        <v>72</v>
      </c>
      <c r="X71" s="388">
        <f>SUM(X72:X73)</f>
        <v>-3</v>
      </c>
      <c r="Y71" s="388">
        <f>SUM(Y72:Y73)</f>
        <v>-8</v>
      </c>
    </row>
    <row r="72" spans="1:25" ht="15">
      <c r="A72" s="400"/>
      <c r="C72" s="473"/>
      <c r="D72" s="473"/>
      <c r="E72" s="476"/>
      <c r="H72" s="661"/>
      <c r="R72" s="197"/>
      <c r="S72" s="387" t="s">
        <v>769</v>
      </c>
      <c r="T72" s="197" t="s">
        <v>770</v>
      </c>
      <c r="U72" s="382"/>
      <c r="V72" s="388">
        <v>92</v>
      </c>
      <c r="W72" s="388">
        <v>80</v>
      </c>
      <c r="X72" s="388">
        <v>42</v>
      </c>
      <c r="Y72" s="388">
        <v>18</v>
      </c>
    </row>
    <row r="73" spans="1:25" ht="15">
      <c r="A73" s="400"/>
      <c r="C73" s="473" t="s">
        <v>797</v>
      </c>
      <c r="D73" s="473"/>
      <c r="E73" s="474" t="s">
        <v>686</v>
      </c>
      <c r="G73" s="474" t="s">
        <v>697</v>
      </c>
      <c r="H73" s="661"/>
      <c r="R73" s="197"/>
      <c r="S73" s="387" t="s">
        <v>771</v>
      </c>
      <c r="T73" s="197" t="s">
        <v>772</v>
      </c>
      <c r="U73" s="382"/>
      <c r="V73" s="388">
        <v>-19</v>
      </c>
      <c r="W73" s="388">
        <v>-8</v>
      </c>
      <c r="X73" s="388">
        <v>-45</v>
      </c>
      <c r="Y73" s="388">
        <v>-26</v>
      </c>
    </row>
    <row r="74" spans="1:25" ht="15">
      <c r="A74" s="400"/>
      <c r="C74" s="473" t="s">
        <v>798</v>
      </c>
      <c r="D74" s="473"/>
      <c r="E74" s="474" t="s">
        <v>799</v>
      </c>
      <c r="G74" s="474" t="s">
        <v>698</v>
      </c>
      <c r="H74" s="661"/>
      <c r="R74" s="376"/>
      <c r="S74" s="376" t="s">
        <v>21</v>
      </c>
      <c r="T74" s="380" t="s">
        <v>36</v>
      </c>
      <c r="U74" s="385" t="s">
        <v>100</v>
      </c>
      <c r="V74" s="386">
        <v>11435</v>
      </c>
      <c r="W74" s="386">
        <v>4740</v>
      </c>
      <c r="X74" s="386">
        <v>19890</v>
      </c>
      <c r="Y74" s="386">
        <v>9725</v>
      </c>
    </row>
    <row r="75" spans="1:25" ht="15">
      <c r="A75" s="402"/>
      <c r="B75" s="403"/>
      <c r="C75" s="403"/>
      <c r="D75" s="403"/>
      <c r="E75" s="662"/>
      <c r="F75" s="662"/>
      <c r="G75" s="662"/>
      <c r="H75" s="663"/>
      <c r="R75" s="376"/>
      <c r="S75" s="376" t="s">
        <v>23</v>
      </c>
      <c r="T75" s="380" t="s">
        <v>162</v>
      </c>
      <c r="U75" s="382"/>
      <c r="V75" s="386">
        <f>+V50+V51+V60+V63+V74</f>
        <v>29878</v>
      </c>
      <c r="W75" s="386">
        <f>+W50+W51+W60+W63+W74</f>
        <v>13636</v>
      </c>
      <c r="X75" s="386">
        <f>+X50+X51+X60+X63+X74</f>
        <v>42693</v>
      </c>
      <c r="Y75" s="386">
        <f>+Y50+Y51+Y60+Y63+Y74</f>
        <v>20986</v>
      </c>
    </row>
    <row r="76" spans="18:25" ht="15">
      <c r="R76" s="376"/>
      <c r="S76" s="376" t="s">
        <v>24</v>
      </c>
      <c r="T76" s="380" t="s">
        <v>773</v>
      </c>
      <c r="U76" s="385" t="s">
        <v>101</v>
      </c>
      <c r="V76" s="386">
        <v>-322</v>
      </c>
      <c r="W76" s="386">
        <v>229</v>
      </c>
      <c r="X76" s="386">
        <v>-240</v>
      </c>
      <c r="Y76" s="386">
        <v>-56</v>
      </c>
    </row>
    <row r="77" spans="18:25" ht="15">
      <c r="R77" s="376"/>
      <c r="S77" s="376" t="s">
        <v>25</v>
      </c>
      <c r="T77" s="380" t="s">
        <v>774</v>
      </c>
      <c r="U77" s="385"/>
      <c r="V77" s="386">
        <v>-8931</v>
      </c>
      <c r="W77" s="386">
        <v>-4663</v>
      </c>
      <c r="X77" s="386">
        <v>-10880</v>
      </c>
      <c r="Y77" s="386">
        <v>-6056</v>
      </c>
    </row>
    <row r="78" spans="18:25" ht="15">
      <c r="R78" s="376"/>
      <c r="S78" s="376" t="s">
        <v>26</v>
      </c>
      <c r="T78" s="380" t="s">
        <v>775</v>
      </c>
      <c r="U78" s="382"/>
      <c r="V78" s="386">
        <f>+V75+V76+V77</f>
        <v>20625</v>
      </c>
      <c r="W78" s="386">
        <f>+W75+W76+W77</f>
        <v>9202</v>
      </c>
      <c r="X78" s="386">
        <f>+X75+X76+X77</f>
        <v>31573</v>
      </c>
      <c r="Y78" s="386">
        <f>+Y75+Y76+Y77</f>
        <v>14874</v>
      </c>
    </row>
    <row r="79" spans="18:25" ht="15">
      <c r="R79" s="376"/>
      <c r="S79" s="376" t="s">
        <v>27</v>
      </c>
      <c r="T79" s="380" t="s">
        <v>776</v>
      </c>
      <c r="U79" s="385" t="s">
        <v>102</v>
      </c>
      <c r="V79" s="386">
        <v>0</v>
      </c>
      <c r="W79" s="386">
        <v>0</v>
      </c>
      <c r="X79" s="386">
        <v>0</v>
      </c>
      <c r="Y79" s="386">
        <v>0</v>
      </c>
    </row>
    <row r="80" spans="18:25" ht="15">
      <c r="R80" s="376"/>
      <c r="S80" s="376" t="s">
        <v>28</v>
      </c>
      <c r="T80" s="380" t="s">
        <v>777</v>
      </c>
      <c r="U80" s="385"/>
      <c r="V80" s="386">
        <v>0</v>
      </c>
      <c r="W80" s="386">
        <v>0</v>
      </c>
      <c r="X80" s="386">
        <v>0</v>
      </c>
      <c r="Y80" s="386">
        <v>0</v>
      </c>
    </row>
    <row r="81" spans="18:25" ht="15">
      <c r="R81" s="376"/>
      <c r="S81" s="376" t="s">
        <v>29</v>
      </c>
      <c r="T81" s="380" t="s">
        <v>778</v>
      </c>
      <c r="U81" s="382"/>
      <c r="V81" s="386">
        <f>+V78+V79+V80</f>
        <v>20625</v>
      </c>
      <c r="W81" s="386">
        <f>+W78+W79+W80</f>
        <v>9202</v>
      </c>
      <c r="X81" s="386">
        <f>+X78+X79+X80</f>
        <v>31573</v>
      </c>
      <c r="Y81" s="386">
        <f>+Y78+Y79+Y80</f>
        <v>14874</v>
      </c>
    </row>
    <row r="82" spans="18:25" ht="15">
      <c r="R82" s="376"/>
      <c r="S82" s="376" t="s">
        <v>30</v>
      </c>
      <c r="T82" s="380" t="s">
        <v>445</v>
      </c>
      <c r="U82" s="385" t="s">
        <v>103</v>
      </c>
      <c r="V82" s="386">
        <f>SUM(V83:V84)</f>
        <v>-3642</v>
      </c>
      <c r="W82" s="386">
        <f>SUM(W83:W84)</f>
        <v>-312</v>
      </c>
      <c r="X82" s="386">
        <f>SUM(X83:X84)</f>
        <v>-10052</v>
      </c>
      <c r="Y82" s="386">
        <f>SUM(Y83:Y84)</f>
        <v>-4496</v>
      </c>
    </row>
    <row r="83" spans="18:25" ht="15">
      <c r="R83" s="376"/>
      <c r="S83" s="389" t="s">
        <v>143</v>
      </c>
      <c r="T83" s="377" t="s">
        <v>164</v>
      </c>
      <c r="U83" s="385"/>
      <c r="V83" s="388">
        <v>-2704</v>
      </c>
      <c r="W83" s="388">
        <v>626</v>
      </c>
      <c r="X83" s="388">
        <v>-10052</v>
      </c>
      <c r="Y83" s="388">
        <v>-4496</v>
      </c>
    </row>
    <row r="84" spans="18:25" ht="15">
      <c r="R84" s="376"/>
      <c r="S84" s="389" t="s">
        <v>144</v>
      </c>
      <c r="T84" s="377" t="s">
        <v>165</v>
      </c>
      <c r="U84" s="385"/>
      <c r="V84" s="388">
        <v>-938</v>
      </c>
      <c r="W84" s="388">
        <v>-938</v>
      </c>
      <c r="X84" s="388">
        <v>0</v>
      </c>
      <c r="Y84" s="388">
        <v>0</v>
      </c>
    </row>
    <row r="85" spans="18:25" ht="15">
      <c r="R85" s="376"/>
      <c r="S85" s="390" t="s">
        <v>31</v>
      </c>
      <c r="T85" s="380" t="s">
        <v>779</v>
      </c>
      <c r="U85" s="385"/>
      <c r="V85" s="386">
        <f>+V81+V82</f>
        <v>16983</v>
      </c>
      <c r="W85" s="386">
        <f>+W81+W82</f>
        <v>8890</v>
      </c>
      <c r="X85" s="386">
        <f>+X81+X82</f>
        <v>21521</v>
      </c>
      <c r="Y85" s="386">
        <f>+Y81+Y82</f>
        <v>10378</v>
      </c>
    </row>
    <row r="86" spans="18:25" ht="15">
      <c r="R86" s="376"/>
      <c r="S86" s="376" t="s">
        <v>32</v>
      </c>
      <c r="T86" s="380" t="s">
        <v>780</v>
      </c>
      <c r="U86" s="385"/>
      <c r="V86" s="386">
        <f>+V87-V90</f>
        <v>0</v>
      </c>
      <c r="W86" s="386">
        <f>+W87-W90</f>
        <v>0</v>
      </c>
      <c r="X86" s="386">
        <f>+X87-X90</f>
        <v>0</v>
      </c>
      <c r="Y86" s="386">
        <f>+Y87-Y90</f>
        <v>0</v>
      </c>
    </row>
    <row r="87" spans="18:25" ht="15">
      <c r="R87" s="376"/>
      <c r="S87" s="390" t="s">
        <v>56</v>
      </c>
      <c r="T87" s="377" t="s">
        <v>781</v>
      </c>
      <c r="U87" s="385"/>
      <c r="V87" s="388">
        <f>+V88-V89</f>
        <v>0</v>
      </c>
      <c r="W87" s="388">
        <f>+W88-W89</f>
        <v>0</v>
      </c>
      <c r="X87" s="388">
        <f>+X88-X89</f>
        <v>0</v>
      </c>
      <c r="Y87" s="388">
        <f>+Y88-Y89</f>
        <v>0</v>
      </c>
    </row>
    <row r="88" spans="18:25" ht="15">
      <c r="R88" s="376"/>
      <c r="S88" s="390" t="s">
        <v>782</v>
      </c>
      <c r="T88" s="377" t="s">
        <v>783</v>
      </c>
      <c r="U88" s="385"/>
      <c r="V88" s="388">
        <f>0</f>
        <v>0</v>
      </c>
      <c r="W88" s="388">
        <f>0</f>
        <v>0</v>
      </c>
      <c r="X88" s="388">
        <f>0</f>
        <v>0</v>
      </c>
      <c r="Y88" s="388">
        <f>0</f>
        <v>0</v>
      </c>
    </row>
    <row r="89" spans="18:25" ht="15">
      <c r="R89" s="376"/>
      <c r="S89" s="390" t="s">
        <v>784</v>
      </c>
      <c r="T89" s="377" t="s">
        <v>785</v>
      </c>
      <c r="U89" s="385"/>
      <c r="V89" s="388">
        <f>0</f>
        <v>0</v>
      </c>
      <c r="W89" s="388">
        <f>0</f>
        <v>0</v>
      </c>
      <c r="X89" s="388">
        <f>0</f>
        <v>0</v>
      </c>
      <c r="Y89" s="388">
        <f>0</f>
        <v>0</v>
      </c>
    </row>
    <row r="90" spans="18:25" ht="15">
      <c r="R90" s="376"/>
      <c r="S90" s="390" t="s">
        <v>57</v>
      </c>
      <c r="T90" s="377" t="s">
        <v>786</v>
      </c>
      <c r="U90" s="385"/>
      <c r="V90" s="388">
        <v>0</v>
      </c>
      <c r="W90" s="388">
        <v>0</v>
      </c>
      <c r="X90" s="388">
        <v>0</v>
      </c>
      <c r="Y90" s="388">
        <v>0</v>
      </c>
    </row>
    <row r="91" spans="18:25" ht="15">
      <c r="R91" s="376"/>
      <c r="S91" s="376" t="s">
        <v>33</v>
      </c>
      <c r="T91" s="379" t="s">
        <v>787</v>
      </c>
      <c r="U91" s="385" t="s">
        <v>104</v>
      </c>
      <c r="V91" s="386">
        <f>+V85+V86</f>
        <v>16983</v>
      </c>
      <c r="W91" s="386">
        <f>+W85+W86</f>
        <v>8890</v>
      </c>
      <c r="X91" s="386">
        <f>+X85+X86</f>
        <v>21521</v>
      </c>
      <c r="Y91" s="386">
        <f>+Y85+Y86</f>
        <v>10378</v>
      </c>
    </row>
    <row r="92" spans="18:25" ht="15">
      <c r="R92" s="197"/>
      <c r="S92" s="387"/>
      <c r="T92" s="197"/>
      <c r="U92" s="197"/>
      <c r="V92" s="197"/>
      <c r="W92" s="197"/>
      <c r="X92" s="197"/>
      <c r="Y92" s="197"/>
    </row>
    <row r="93" spans="18:25" ht="15">
      <c r="R93" s="197"/>
      <c r="S93" s="387"/>
      <c r="T93" s="197"/>
      <c r="U93" s="197"/>
      <c r="V93" s="391"/>
      <c r="W93" s="391"/>
      <c r="X93" s="391"/>
      <c r="Y93" s="391"/>
    </row>
    <row r="94" spans="18:25" ht="15">
      <c r="R94" s="197"/>
      <c r="S94" s="197"/>
      <c r="T94" s="197"/>
      <c r="U94" s="197"/>
      <c r="V94" s="197"/>
      <c r="W94" s="197"/>
      <c r="X94" s="197"/>
      <c r="Y94" s="197"/>
    </row>
  </sheetData>
  <mergeCells count="7">
    <mergeCell ref="B2:H2"/>
    <mergeCell ref="E5:H5"/>
    <mergeCell ref="C49:C50"/>
    <mergeCell ref="E6:F6"/>
    <mergeCell ref="E7:F7"/>
    <mergeCell ref="G6:H6"/>
    <mergeCell ref="G7:H7"/>
  </mergeCells>
  <printOptions horizontalCentered="1" verticalCentered="1"/>
  <pageMargins left="0.38" right="0.38" top="0.984251968503937" bottom="0.984251968503937" header="0.5118110236220472" footer="0.5118110236220472"/>
  <pageSetup fitToHeight="1" fitToWidth="1" horizontalDpi="600" verticalDpi="600" orientation="portrait" paperSize="9" scale="60" r:id="rId1"/>
  <headerFooter alignWithMargins="0">
    <oddFooter>&amp;CEkteki dipnotlar bu mali tabloların tamamlayıcısıdır.
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showGridLines="0" zoomScale="60" zoomScaleNormal="60" workbookViewId="0" topLeftCell="A1">
      <selection activeCell="A1" sqref="A1"/>
    </sheetView>
  </sheetViews>
  <sheetFormatPr defaultColWidth="9.140625" defaultRowHeight="19.5" customHeight="1"/>
  <cols>
    <col min="1" max="1" width="2.7109375" style="481" customWidth="1"/>
    <col min="2" max="2" width="7.28125" style="613" customWidth="1"/>
    <col min="3" max="3" width="76.8515625" style="481" bestFit="1" customWidth="1"/>
    <col min="4" max="4" width="8.28125" style="481" customWidth="1"/>
    <col min="5" max="5" width="14.7109375" style="614" customWidth="1"/>
    <col min="6" max="6" width="23.7109375" style="614" customWidth="1"/>
    <col min="7" max="12" width="14.7109375" style="614" customWidth="1"/>
    <col min="13" max="13" width="14.7109375" style="596" customWidth="1"/>
    <col min="14" max="14" width="14.7109375" style="614" customWidth="1"/>
    <col min="15" max="16" width="15.57421875" style="614" bestFit="1" customWidth="1"/>
    <col min="17" max="17" width="14.8515625" style="614" customWidth="1"/>
    <col min="18" max="18" width="14.7109375" style="614" customWidth="1"/>
    <col min="19" max="26" width="11.7109375" style="481" customWidth="1"/>
    <col min="27" max="16384" width="9.140625" style="481" customWidth="1"/>
  </cols>
  <sheetData>
    <row r="1" spans="1:18" ht="15" customHeight="1">
      <c r="A1" s="477"/>
      <c r="B1" s="478"/>
      <c r="C1" s="706"/>
      <c r="D1" s="706"/>
      <c r="E1" s="706"/>
      <c r="F1" s="706"/>
      <c r="G1" s="706"/>
      <c r="H1" s="706"/>
      <c r="I1" s="706"/>
      <c r="J1" s="706"/>
      <c r="K1" s="479"/>
      <c r="L1" s="479"/>
      <c r="M1" s="479"/>
      <c r="N1" s="479"/>
      <c r="O1" s="479"/>
      <c r="P1" s="479"/>
      <c r="Q1" s="479"/>
      <c r="R1" s="480"/>
    </row>
    <row r="2" spans="1:18" ht="38.25" customHeight="1">
      <c r="A2" s="482"/>
      <c r="B2" s="483"/>
      <c r="C2" s="707" t="s">
        <v>670</v>
      </c>
      <c r="D2" s="707"/>
      <c r="E2" s="707"/>
      <c r="F2" s="707"/>
      <c r="G2" s="707"/>
      <c r="H2" s="707"/>
      <c r="I2" s="707"/>
      <c r="J2" s="707"/>
      <c r="K2" s="708"/>
      <c r="L2" s="708"/>
      <c r="M2" s="708"/>
      <c r="N2" s="197"/>
      <c r="O2" s="197"/>
      <c r="P2" s="197"/>
      <c r="Q2" s="197"/>
      <c r="R2" s="486"/>
    </row>
    <row r="3" spans="1:18" ht="19.5" customHeight="1">
      <c r="A3" s="482"/>
      <c r="B3" s="483"/>
      <c r="C3" s="484"/>
      <c r="D3" s="487"/>
      <c r="E3" s="487"/>
      <c r="F3" s="488" t="s">
        <v>166</v>
      </c>
      <c r="G3" s="489" t="s">
        <v>666</v>
      </c>
      <c r="H3" s="487"/>
      <c r="I3" s="487"/>
      <c r="J3" s="487"/>
      <c r="K3" s="197"/>
      <c r="L3" s="197"/>
      <c r="M3" s="197"/>
      <c r="N3" s="197"/>
      <c r="O3" s="197"/>
      <c r="P3" s="197"/>
      <c r="Q3" s="197"/>
      <c r="R3" s="486"/>
    </row>
    <row r="4" spans="1:18" ht="15" customHeight="1">
      <c r="A4" s="482"/>
      <c r="B4" s="490"/>
      <c r="C4" s="491"/>
      <c r="D4" s="492"/>
      <c r="E4" s="492"/>
      <c r="F4" s="374"/>
      <c r="G4" s="493"/>
      <c r="H4" s="493"/>
      <c r="I4" s="493"/>
      <c r="J4" s="487"/>
      <c r="K4" s="197"/>
      <c r="L4" s="197"/>
      <c r="M4" s="383"/>
      <c r="N4" s="383"/>
      <c r="O4" s="702"/>
      <c r="P4" s="702"/>
      <c r="Q4" s="702"/>
      <c r="R4" s="486"/>
    </row>
    <row r="5" spans="1:18" ht="14.25" customHeight="1">
      <c r="A5" s="494"/>
      <c r="B5" s="495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197"/>
      <c r="P5" s="197"/>
      <c r="Q5" s="197"/>
      <c r="R5" s="497"/>
    </row>
    <row r="6" spans="1:18" ht="15.75" customHeight="1">
      <c r="A6" s="482"/>
      <c r="B6" s="483"/>
      <c r="C6" s="703" t="s">
        <v>283</v>
      </c>
      <c r="D6" s="485"/>
      <c r="E6" s="498"/>
      <c r="F6" s="197"/>
      <c r="G6" s="197"/>
      <c r="H6" s="197"/>
      <c r="I6" s="499"/>
      <c r="J6" s="499"/>
      <c r="K6" s="499"/>
      <c r="L6" s="374"/>
      <c r="M6" s="197"/>
      <c r="N6" s="197"/>
      <c r="O6" s="500"/>
      <c r="P6" s="499"/>
      <c r="Q6" s="501"/>
      <c r="R6" s="502"/>
    </row>
    <row r="7" spans="1:18" ht="15.75" customHeight="1">
      <c r="A7" s="482"/>
      <c r="B7" s="490"/>
      <c r="C7" s="704"/>
      <c r="D7" s="381" t="s">
        <v>98</v>
      </c>
      <c r="E7" s="503" t="s">
        <v>284</v>
      </c>
      <c r="F7" s="504" t="s">
        <v>285</v>
      </c>
      <c r="G7" s="504" t="s">
        <v>286</v>
      </c>
      <c r="H7" s="503" t="s">
        <v>286</v>
      </c>
      <c r="I7" s="503" t="s">
        <v>287</v>
      </c>
      <c r="J7" s="504" t="s">
        <v>288</v>
      </c>
      <c r="K7" s="503" t="s">
        <v>289</v>
      </c>
      <c r="L7" s="503" t="s">
        <v>290</v>
      </c>
      <c r="M7" s="503" t="s">
        <v>291</v>
      </c>
      <c r="N7" s="504" t="s">
        <v>292</v>
      </c>
      <c r="O7" s="504" t="s">
        <v>293</v>
      </c>
      <c r="P7" s="503" t="s">
        <v>293</v>
      </c>
      <c r="Q7" s="505" t="s">
        <v>294</v>
      </c>
      <c r="R7" s="506" t="s">
        <v>147</v>
      </c>
    </row>
    <row r="8" spans="1:18" ht="15" customHeight="1">
      <c r="A8" s="494"/>
      <c r="B8" s="507"/>
      <c r="C8" s="705"/>
      <c r="D8" s="508"/>
      <c r="E8" s="509" t="s">
        <v>295</v>
      </c>
      <c r="F8" s="510" t="s">
        <v>664</v>
      </c>
      <c r="G8" s="510" t="s">
        <v>296</v>
      </c>
      <c r="H8" s="509" t="s">
        <v>297</v>
      </c>
      <c r="I8" s="509" t="s">
        <v>298</v>
      </c>
      <c r="J8" s="510" t="s">
        <v>299</v>
      </c>
      <c r="K8" s="509" t="s">
        <v>300</v>
      </c>
      <c r="L8" s="509" t="s">
        <v>301</v>
      </c>
      <c r="M8" s="509" t="s">
        <v>302</v>
      </c>
      <c r="N8" s="510" t="s">
        <v>302</v>
      </c>
      <c r="O8" s="510" t="s">
        <v>303</v>
      </c>
      <c r="P8" s="509" t="s">
        <v>304</v>
      </c>
      <c r="Q8" s="511" t="s">
        <v>305</v>
      </c>
      <c r="R8" s="512" t="s">
        <v>306</v>
      </c>
    </row>
    <row r="9" spans="1:18" ht="16.5" customHeight="1">
      <c r="A9" s="482"/>
      <c r="B9" s="490"/>
      <c r="C9" s="513" t="s">
        <v>677</v>
      </c>
      <c r="D9" s="375"/>
      <c r="E9" s="514"/>
      <c r="F9" s="217"/>
      <c r="G9" s="217"/>
      <c r="H9" s="514"/>
      <c r="I9" s="514"/>
      <c r="J9" s="217"/>
      <c r="K9" s="514"/>
      <c r="L9" s="514"/>
      <c r="M9" s="514"/>
      <c r="N9" s="217"/>
      <c r="O9" s="217"/>
      <c r="P9" s="514"/>
      <c r="Q9" s="515"/>
      <c r="R9" s="516"/>
    </row>
    <row r="10" spans="1:18" ht="15.75" customHeight="1">
      <c r="A10" s="482"/>
      <c r="B10" s="490"/>
      <c r="C10" s="517" t="s">
        <v>149</v>
      </c>
      <c r="D10" s="375"/>
      <c r="E10" s="514"/>
      <c r="F10" s="217"/>
      <c r="G10" s="217"/>
      <c r="H10" s="514"/>
      <c r="I10" s="514"/>
      <c r="J10" s="217"/>
      <c r="K10" s="514"/>
      <c r="L10" s="514"/>
      <c r="M10" s="514"/>
      <c r="N10" s="217"/>
      <c r="O10" s="217"/>
      <c r="P10" s="514"/>
      <c r="Q10" s="515"/>
      <c r="R10" s="516"/>
    </row>
    <row r="11" spans="1:18" ht="15.75" customHeight="1">
      <c r="A11" s="482"/>
      <c r="B11" s="490"/>
      <c r="C11" s="517" t="s">
        <v>675</v>
      </c>
      <c r="D11" s="518"/>
      <c r="E11" s="514"/>
      <c r="F11" s="217"/>
      <c r="G11" s="217"/>
      <c r="H11" s="514"/>
      <c r="I11" s="514"/>
      <c r="J11" s="217"/>
      <c r="K11" s="514"/>
      <c r="L11" s="514"/>
      <c r="M11" s="514"/>
      <c r="N11" s="217"/>
      <c r="O11" s="217"/>
      <c r="P11" s="514"/>
      <c r="Q11" s="515"/>
      <c r="R11" s="516"/>
    </row>
    <row r="12" spans="1:18" ht="15.75" customHeight="1">
      <c r="A12" s="482"/>
      <c r="B12" s="490" t="s">
        <v>15</v>
      </c>
      <c r="C12" s="519" t="s">
        <v>508</v>
      </c>
      <c r="D12" s="518"/>
      <c r="E12" s="520">
        <v>60000</v>
      </c>
      <c r="F12" s="521">
        <v>96788</v>
      </c>
      <c r="G12" s="521">
        <v>0</v>
      </c>
      <c r="H12" s="520">
        <v>0</v>
      </c>
      <c r="I12" s="520">
        <v>5741</v>
      </c>
      <c r="J12" s="521">
        <v>0</v>
      </c>
      <c r="K12" s="520">
        <v>21469</v>
      </c>
      <c r="L12" s="520">
        <v>3269</v>
      </c>
      <c r="M12" s="522">
        <v>0</v>
      </c>
      <c r="N12" s="522">
        <v>42955</v>
      </c>
      <c r="O12" s="521">
        <v>0</v>
      </c>
      <c r="P12" s="520">
        <v>0</v>
      </c>
      <c r="Q12" s="520">
        <v>0</v>
      </c>
      <c r="R12" s="523">
        <f>SUM(E12:Q12)</f>
        <v>230222</v>
      </c>
    </row>
    <row r="13" spans="1:18" ht="15.75" customHeight="1">
      <c r="A13" s="482"/>
      <c r="B13" s="524" t="s">
        <v>20</v>
      </c>
      <c r="C13" s="519" t="s">
        <v>509</v>
      </c>
      <c r="D13" s="525"/>
      <c r="E13" s="520">
        <f>SUM(E14:E15)</f>
        <v>0</v>
      </c>
      <c r="F13" s="526">
        <f aca="true" t="shared" si="0" ref="F13:Q13">SUM(F14:F15)</f>
        <v>0</v>
      </c>
      <c r="G13" s="526">
        <f t="shared" si="0"/>
        <v>0</v>
      </c>
      <c r="H13" s="527">
        <f t="shared" si="0"/>
        <v>0</v>
      </c>
      <c r="I13" s="527">
        <f t="shared" si="0"/>
        <v>0</v>
      </c>
      <c r="J13" s="526">
        <f t="shared" si="0"/>
        <v>0</v>
      </c>
      <c r="K13" s="527">
        <f t="shared" si="0"/>
        <v>0</v>
      </c>
      <c r="L13" s="527">
        <f t="shared" si="0"/>
        <v>0</v>
      </c>
      <c r="M13" s="528">
        <f t="shared" si="0"/>
        <v>-273</v>
      </c>
      <c r="N13" s="529">
        <f>SUM(N14:N15)</f>
        <v>-769</v>
      </c>
      <c r="O13" s="526">
        <f t="shared" si="0"/>
        <v>0</v>
      </c>
      <c r="P13" s="527">
        <f t="shared" si="0"/>
        <v>0</v>
      </c>
      <c r="Q13" s="530">
        <f t="shared" si="0"/>
        <v>0</v>
      </c>
      <c r="R13" s="523">
        <f>SUM(E13:Q13)</f>
        <v>-1042</v>
      </c>
    </row>
    <row r="14" spans="1:18" ht="15.75" customHeight="1">
      <c r="A14" s="482"/>
      <c r="B14" s="532" t="s">
        <v>43</v>
      </c>
      <c r="C14" s="533" t="s">
        <v>510</v>
      </c>
      <c r="D14" s="525"/>
      <c r="E14" s="534">
        <v>0</v>
      </c>
      <c r="F14" s="535">
        <v>0</v>
      </c>
      <c r="G14" s="535">
        <v>0</v>
      </c>
      <c r="H14" s="534">
        <v>0</v>
      </c>
      <c r="I14" s="534">
        <v>0</v>
      </c>
      <c r="J14" s="535">
        <v>0</v>
      </c>
      <c r="K14" s="534">
        <v>0</v>
      </c>
      <c r="L14" s="534">
        <v>0</v>
      </c>
      <c r="M14" s="536">
        <v>0</v>
      </c>
      <c r="N14" s="536">
        <v>0</v>
      </c>
      <c r="O14" s="535">
        <v>0</v>
      </c>
      <c r="P14" s="534">
        <v>0</v>
      </c>
      <c r="Q14" s="534">
        <v>0</v>
      </c>
      <c r="R14" s="537">
        <f>SUM(E14:Q14)</f>
        <v>0</v>
      </c>
    </row>
    <row r="15" spans="1:18" ht="15.75" customHeight="1">
      <c r="A15" s="482"/>
      <c r="B15" s="532" t="s">
        <v>44</v>
      </c>
      <c r="C15" s="533" t="s">
        <v>511</v>
      </c>
      <c r="D15" s="525"/>
      <c r="E15" s="534">
        <v>0</v>
      </c>
      <c r="F15" s="535">
        <v>0</v>
      </c>
      <c r="G15" s="535">
        <v>0</v>
      </c>
      <c r="H15" s="534">
        <v>0</v>
      </c>
      <c r="I15" s="534">
        <v>0</v>
      </c>
      <c r="J15" s="535">
        <v>0</v>
      </c>
      <c r="K15" s="534">
        <v>0</v>
      </c>
      <c r="L15" s="534">
        <v>0</v>
      </c>
      <c r="M15" s="536">
        <v>-273</v>
      </c>
      <c r="N15" s="536">
        <v>-769</v>
      </c>
      <c r="O15" s="535">
        <v>0</v>
      </c>
      <c r="P15" s="534">
        <v>0</v>
      </c>
      <c r="Q15" s="534">
        <v>0</v>
      </c>
      <c r="R15" s="537">
        <f>SUM(E15:Q15)</f>
        <v>-1042</v>
      </c>
    </row>
    <row r="16" spans="1:18" ht="15.75" customHeight="1">
      <c r="A16" s="482"/>
      <c r="B16" s="524" t="s">
        <v>19</v>
      </c>
      <c r="C16" s="519" t="s">
        <v>307</v>
      </c>
      <c r="D16" s="525"/>
      <c r="E16" s="527">
        <f>E12+E13</f>
        <v>60000</v>
      </c>
      <c r="F16" s="526">
        <f aca="true" t="shared" si="1" ref="F16:R16">F12+F13</f>
        <v>96788</v>
      </c>
      <c r="G16" s="526">
        <f t="shared" si="1"/>
        <v>0</v>
      </c>
      <c r="H16" s="527">
        <f t="shared" si="1"/>
        <v>0</v>
      </c>
      <c r="I16" s="527">
        <f t="shared" si="1"/>
        <v>5741</v>
      </c>
      <c r="J16" s="526">
        <f t="shared" si="1"/>
        <v>0</v>
      </c>
      <c r="K16" s="527">
        <f t="shared" si="1"/>
        <v>21469</v>
      </c>
      <c r="L16" s="527">
        <f t="shared" si="1"/>
        <v>3269</v>
      </c>
      <c r="M16" s="528">
        <f t="shared" si="1"/>
        <v>-273</v>
      </c>
      <c r="N16" s="529">
        <f t="shared" si="1"/>
        <v>42186</v>
      </c>
      <c r="O16" s="526">
        <f t="shared" si="1"/>
        <v>0</v>
      </c>
      <c r="P16" s="527">
        <f t="shared" si="1"/>
        <v>0</v>
      </c>
      <c r="Q16" s="530">
        <f t="shared" si="1"/>
        <v>0</v>
      </c>
      <c r="R16" s="531">
        <f t="shared" si="1"/>
        <v>229180</v>
      </c>
    </row>
    <row r="17" spans="1:18" ht="15.75" customHeight="1">
      <c r="A17" s="482"/>
      <c r="B17" s="524"/>
      <c r="C17" s="519"/>
      <c r="D17" s="525"/>
      <c r="E17" s="538"/>
      <c r="F17" s="539"/>
      <c r="G17" s="539"/>
      <c r="H17" s="538"/>
      <c r="I17" s="538"/>
      <c r="J17" s="539"/>
      <c r="K17" s="538"/>
      <c r="L17" s="538"/>
      <c r="M17" s="540"/>
      <c r="N17" s="541"/>
      <c r="O17" s="538"/>
      <c r="P17" s="542"/>
      <c r="Q17" s="543"/>
      <c r="R17" s="544"/>
    </row>
    <row r="18" spans="1:18" ht="15.75" customHeight="1">
      <c r="A18" s="482"/>
      <c r="B18" s="483"/>
      <c r="C18" s="533" t="s">
        <v>515</v>
      </c>
      <c r="D18" s="545"/>
      <c r="E18" s="538"/>
      <c r="F18" s="539"/>
      <c r="G18" s="539"/>
      <c r="H18" s="538"/>
      <c r="I18" s="538"/>
      <c r="J18" s="539"/>
      <c r="K18" s="538"/>
      <c r="L18" s="538"/>
      <c r="M18" s="540"/>
      <c r="N18" s="541"/>
      <c r="O18" s="540"/>
      <c r="P18" s="546"/>
      <c r="Q18" s="547"/>
      <c r="R18" s="544"/>
    </row>
    <row r="19" spans="1:18" s="552" customFormat="1" ht="15.75" customHeight="1">
      <c r="A19" s="548"/>
      <c r="B19" s="524" t="s">
        <v>18</v>
      </c>
      <c r="C19" s="519" t="s">
        <v>512</v>
      </c>
      <c r="D19" s="549"/>
      <c r="E19" s="527">
        <v>0</v>
      </c>
      <c r="F19" s="526">
        <v>0</v>
      </c>
      <c r="G19" s="526">
        <v>0</v>
      </c>
      <c r="H19" s="527">
        <v>0</v>
      </c>
      <c r="I19" s="527">
        <v>0</v>
      </c>
      <c r="J19" s="526">
        <v>0</v>
      </c>
      <c r="K19" s="527">
        <v>0</v>
      </c>
      <c r="L19" s="527">
        <v>0</v>
      </c>
      <c r="M19" s="528">
        <v>0</v>
      </c>
      <c r="N19" s="529">
        <v>0</v>
      </c>
      <c r="O19" s="528">
        <v>0</v>
      </c>
      <c r="P19" s="550">
        <v>0</v>
      </c>
      <c r="Q19" s="551">
        <v>0</v>
      </c>
      <c r="R19" s="523">
        <v>0</v>
      </c>
    </row>
    <row r="20" spans="1:18" s="552" customFormat="1" ht="15.75" customHeight="1">
      <c r="A20" s="548"/>
      <c r="B20" s="490" t="s">
        <v>17</v>
      </c>
      <c r="C20" s="519" t="s">
        <v>640</v>
      </c>
      <c r="D20" s="518"/>
      <c r="E20" s="528">
        <v>0</v>
      </c>
      <c r="F20" s="529">
        <v>0</v>
      </c>
      <c r="G20" s="529">
        <v>0</v>
      </c>
      <c r="H20" s="528">
        <v>0</v>
      </c>
      <c r="I20" s="528">
        <v>0</v>
      </c>
      <c r="J20" s="529">
        <v>0</v>
      </c>
      <c r="K20" s="528">
        <v>0</v>
      </c>
      <c r="L20" s="528">
        <v>0</v>
      </c>
      <c r="M20" s="528">
        <v>0</v>
      </c>
      <c r="N20" s="529">
        <v>0</v>
      </c>
      <c r="O20" s="528">
        <v>0</v>
      </c>
      <c r="P20" s="550">
        <v>0</v>
      </c>
      <c r="Q20" s="551">
        <v>0</v>
      </c>
      <c r="R20" s="523">
        <v>0</v>
      </c>
    </row>
    <row r="21" spans="1:18" s="552" customFormat="1" ht="15.75" customHeight="1">
      <c r="A21" s="548"/>
      <c r="B21" s="490" t="s">
        <v>22</v>
      </c>
      <c r="C21" s="519" t="s">
        <v>641</v>
      </c>
      <c r="D21" s="518"/>
      <c r="E21" s="528">
        <v>0</v>
      </c>
      <c r="F21" s="529">
        <v>0</v>
      </c>
      <c r="G21" s="529">
        <v>0</v>
      </c>
      <c r="H21" s="528">
        <v>0</v>
      </c>
      <c r="I21" s="528">
        <v>0</v>
      </c>
      <c r="J21" s="529">
        <v>0</v>
      </c>
      <c r="K21" s="528">
        <v>0</v>
      </c>
      <c r="L21" s="528">
        <v>0</v>
      </c>
      <c r="M21" s="528">
        <v>0</v>
      </c>
      <c r="N21" s="529">
        <v>0</v>
      </c>
      <c r="O21" s="528">
        <v>0</v>
      </c>
      <c r="P21" s="550">
        <v>0</v>
      </c>
      <c r="Q21" s="551">
        <v>0</v>
      </c>
      <c r="R21" s="523">
        <v>0</v>
      </c>
    </row>
    <row r="22" spans="1:18" ht="15.75" customHeight="1">
      <c r="A22" s="482"/>
      <c r="B22" s="532" t="s">
        <v>87</v>
      </c>
      <c r="C22" s="533" t="s">
        <v>642</v>
      </c>
      <c r="D22" s="525"/>
      <c r="E22" s="540">
        <v>0</v>
      </c>
      <c r="F22" s="541">
        <v>0</v>
      </c>
      <c r="G22" s="541">
        <v>0</v>
      </c>
      <c r="H22" s="540">
        <v>0</v>
      </c>
      <c r="I22" s="540">
        <v>0</v>
      </c>
      <c r="J22" s="541">
        <v>0</v>
      </c>
      <c r="K22" s="540">
        <v>0</v>
      </c>
      <c r="L22" s="540">
        <v>0</v>
      </c>
      <c r="M22" s="540">
        <v>0</v>
      </c>
      <c r="N22" s="541">
        <v>0</v>
      </c>
      <c r="O22" s="540">
        <v>0</v>
      </c>
      <c r="P22" s="546">
        <v>0</v>
      </c>
      <c r="Q22" s="547">
        <v>0</v>
      </c>
      <c r="R22" s="544">
        <v>0</v>
      </c>
    </row>
    <row r="23" spans="1:18" ht="15.75" customHeight="1">
      <c r="A23" s="482"/>
      <c r="B23" s="532" t="s">
        <v>88</v>
      </c>
      <c r="C23" s="533" t="s">
        <v>643</v>
      </c>
      <c r="D23" s="525"/>
      <c r="E23" s="540">
        <v>0</v>
      </c>
      <c r="F23" s="541">
        <v>0</v>
      </c>
      <c r="G23" s="541">
        <v>0</v>
      </c>
      <c r="H23" s="540">
        <v>0</v>
      </c>
      <c r="I23" s="540">
        <v>0</v>
      </c>
      <c r="J23" s="541">
        <v>0</v>
      </c>
      <c r="K23" s="540">
        <v>0</v>
      </c>
      <c r="L23" s="540">
        <v>0</v>
      </c>
      <c r="M23" s="540">
        <v>0</v>
      </c>
      <c r="N23" s="541">
        <v>0</v>
      </c>
      <c r="O23" s="540">
        <v>0</v>
      </c>
      <c r="P23" s="546">
        <v>0</v>
      </c>
      <c r="Q23" s="547">
        <v>0</v>
      </c>
      <c r="R23" s="544">
        <v>0</v>
      </c>
    </row>
    <row r="24" spans="1:18" ht="15.75" customHeight="1">
      <c r="A24" s="482"/>
      <c r="B24" s="490"/>
      <c r="C24" s="533"/>
      <c r="D24" s="525"/>
      <c r="E24" s="540"/>
      <c r="F24" s="541"/>
      <c r="G24" s="541"/>
      <c r="H24" s="540"/>
      <c r="I24" s="540"/>
      <c r="J24" s="541"/>
      <c r="K24" s="540"/>
      <c r="L24" s="540"/>
      <c r="M24" s="540"/>
      <c r="N24" s="541"/>
      <c r="O24" s="540"/>
      <c r="P24" s="546"/>
      <c r="Q24" s="547"/>
      <c r="R24" s="544"/>
    </row>
    <row r="25" spans="1:18" ht="15.75" customHeight="1">
      <c r="A25" s="482"/>
      <c r="B25" s="490"/>
      <c r="C25" s="533" t="s">
        <v>320</v>
      </c>
      <c r="D25" s="545"/>
      <c r="E25" s="540"/>
      <c r="F25" s="541"/>
      <c r="G25" s="541"/>
      <c r="H25" s="540"/>
      <c r="I25" s="540"/>
      <c r="J25" s="541"/>
      <c r="K25" s="540"/>
      <c r="L25" s="540"/>
      <c r="M25" s="540"/>
      <c r="N25" s="541"/>
      <c r="O25" s="540"/>
      <c r="P25" s="546"/>
      <c r="Q25" s="547"/>
      <c r="R25" s="544"/>
    </row>
    <row r="26" spans="1:18" s="552" customFormat="1" ht="15.75" customHeight="1">
      <c r="A26" s="548"/>
      <c r="B26" s="524" t="s">
        <v>21</v>
      </c>
      <c r="C26" s="519" t="s">
        <v>640</v>
      </c>
      <c r="D26" s="518"/>
      <c r="E26" s="528">
        <v>0</v>
      </c>
      <c r="F26" s="529">
        <v>0</v>
      </c>
      <c r="G26" s="529">
        <v>0</v>
      </c>
      <c r="H26" s="528">
        <v>0</v>
      </c>
      <c r="I26" s="528">
        <v>0</v>
      </c>
      <c r="J26" s="529">
        <v>0</v>
      </c>
      <c r="K26" s="528">
        <v>0</v>
      </c>
      <c r="L26" s="528">
        <v>0</v>
      </c>
      <c r="M26" s="528">
        <v>0</v>
      </c>
      <c r="N26" s="529">
        <v>0</v>
      </c>
      <c r="O26" s="528">
        <v>0</v>
      </c>
      <c r="P26" s="550">
        <v>0</v>
      </c>
      <c r="Q26" s="551">
        <v>0</v>
      </c>
      <c r="R26" s="523">
        <v>0</v>
      </c>
    </row>
    <row r="27" spans="1:18" s="552" customFormat="1" ht="15.75" customHeight="1">
      <c r="A27" s="548"/>
      <c r="B27" s="524" t="s">
        <v>23</v>
      </c>
      <c r="C27" s="519" t="s">
        <v>641</v>
      </c>
      <c r="D27" s="518"/>
      <c r="E27" s="528">
        <v>0</v>
      </c>
      <c r="F27" s="529">
        <v>0</v>
      </c>
      <c r="G27" s="529">
        <v>0</v>
      </c>
      <c r="H27" s="528">
        <v>0</v>
      </c>
      <c r="I27" s="528">
        <v>0</v>
      </c>
      <c r="J27" s="529">
        <v>0</v>
      </c>
      <c r="K27" s="528">
        <v>0</v>
      </c>
      <c r="L27" s="528">
        <v>0</v>
      </c>
      <c r="M27" s="528">
        <v>0</v>
      </c>
      <c r="N27" s="529">
        <v>0</v>
      </c>
      <c r="O27" s="528">
        <v>0</v>
      </c>
      <c r="P27" s="550">
        <v>0</v>
      </c>
      <c r="Q27" s="551">
        <v>0</v>
      </c>
      <c r="R27" s="523">
        <v>0</v>
      </c>
    </row>
    <row r="28" spans="1:18" ht="15.75" customHeight="1">
      <c r="A28" s="482"/>
      <c r="B28" s="532" t="s">
        <v>141</v>
      </c>
      <c r="C28" s="533" t="s">
        <v>642</v>
      </c>
      <c r="D28" s="525"/>
      <c r="E28" s="540">
        <v>0</v>
      </c>
      <c r="F28" s="541">
        <v>0</v>
      </c>
      <c r="G28" s="541">
        <v>0</v>
      </c>
      <c r="H28" s="540">
        <v>0</v>
      </c>
      <c r="I28" s="540">
        <v>0</v>
      </c>
      <c r="J28" s="541">
        <v>0</v>
      </c>
      <c r="K28" s="540">
        <v>0</v>
      </c>
      <c r="L28" s="540">
        <v>0</v>
      </c>
      <c r="M28" s="540">
        <v>0</v>
      </c>
      <c r="N28" s="541">
        <v>0</v>
      </c>
      <c r="O28" s="540">
        <v>0</v>
      </c>
      <c r="P28" s="546">
        <v>0</v>
      </c>
      <c r="Q28" s="547">
        <v>0</v>
      </c>
      <c r="R28" s="544">
        <v>0</v>
      </c>
    </row>
    <row r="29" spans="1:18" ht="15.75" customHeight="1">
      <c r="A29" s="482"/>
      <c r="B29" s="532" t="s">
        <v>142</v>
      </c>
      <c r="C29" s="533" t="s">
        <v>643</v>
      </c>
      <c r="D29" s="525"/>
      <c r="E29" s="540">
        <v>0</v>
      </c>
      <c r="F29" s="541">
        <v>0</v>
      </c>
      <c r="G29" s="541">
        <v>0</v>
      </c>
      <c r="H29" s="540">
        <v>0</v>
      </c>
      <c r="I29" s="540">
        <v>0</v>
      </c>
      <c r="J29" s="541">
        <v>0</v>
      </c>
      <c r="K29" s="540">
        <v>0</v>
      </c>
      <c r="L29" s="540">
        <v>0</v>
      </c>
      <c r="M29" s="540">
        <v>0</v>
      </c>
      <c r="N29" s="541">
        <v>0</v>
      </c>
      <c r="O29" s="540">
        <v>0</v>
      </c>
      <c r="P29" s="546">
        <v>0</v>
      </c>
      <c r="Q29" s="547">
        <v>0</v>
      </c>
      <c r="R29" s="544">
        <v>0</v>
      </c>
    </row>
    <row r="30" spans="1:18" ht="15.75" customHeight="1">
      <c r="A30" s="482"/>
      <c r="B30" s="524"/>
      <c r="C30" s="519"/>
      <c r="D30" s="525"/>
      <c r="E30" s="538"/>
      <c r="F30" s="539"/>
      <c r="G30" s="539"/>
      <c r="H30" s="538"/>
      <c r="I30" s="538"/>
      <c r="J30" s="539"/>
      <c r="K30" s="538"/>
      <c r="L30" s="538"/>
      <c r="M30" s="540"/>
      <c r="N30" s="541"/>
      <c r="O30" s="538"/>
      <c r="P30" s="542"/>
      <c r="Q30" s="543"/>
      <c r="R30" s="544"/>
    </row>
    <row r="31" spans="1:18" s="552" customFormat="1" ht="15.75" customHeight="1">
      <c r="A31" s="548"/>
      <c r="B31" s="524" t="s">
        <v>24</v>
      </c>
      <c r="C31" s="519" t="s">
        <v>308</v>
      </c>
      <c r="D31" s="518"/>
      <c r="E31" s="527">
        <v>0</v>
      </c>
      <c r="F31" s="526">
        <v>0</v>
      </c>
      <c r="G31" s="526">
        <v>0</v>
      </c>
      <c r="H31" s="527">
        <v>0</v>
      </c>
      <c r="I31" s="520">
        <v>0</v>
      </c>
      <c r="J31" s="526">
        <v>0</v>
      </c>
      <c r="K31" s="520">
        <v>0</v>
      </c>
      <c r="L31" s="527">
        <v>0</v>
      </c>
      <c r="M31" s="528">
        <v>16456</v>
      </c>
      <c r="N31" s="529">
        <v>0</v>
      </c>
      <c r="O31" s="527">
        <v>0</v>
      </c>
      <c r="P31" s="553">
        <v>0</v>
      </c>
      <c r="Q31" s="530">
        <v>0</v>
      </c>
      <c r="R31" s="523">
        <f aca="true" t="shared" si="2" ref="R31:R36">SUM(E31:Q31)</f>
        <v>16456</v>
      </c>
    </row>
    <row r="32" spans="1:18" s="552" customFormat="1" ht="15.75" customHeight="1">
      <c r="A32" s="548"/>
      <c r="B32" s="524" t="s">
        <v>25</v>
      </c>
      <c r="C32" s="519" t="s">
        <v>309</v>
      </c>
      <c r="D32" s="518"/>
      <c r="E32" s="520">
        <f aca="true" t="shared" si="3" ref="E32:J32">SUM(E33:E35)</f>
        <v>0</v>
      </c>
      <c r="F32" s="520">
        <f t="shared" si="3"/>
        <v>0</v>
      </c>
      <c r="G32" s="520">
        <f t="shared" si="3"/>
        <v>0</v>
      </c>
      <c r="H32" s="520">
        <f t="shared" si="3"/>
        <v>0</v>
      </c>
      <c r="I32" s="520">
        <f t="shared" si="3"/>
        <v>4252</v>
      </c>
      <c r="J32" s="520">
        <f t="shared" si="3"/>
        <v>0</v>
      </c>
      <c r="K32" s="520">
        <f>SUM(K33:K35)</f>
        <v>13287</v>
      </c>
      <c r="L32" s="520">
        <f aca="true" t="shared" si="4" ref="L32:Q32">SUM(L33:L35)</f>
        <v>0</v>
      </c>
      <c r="M32" s="520">
        <f t="shared" si="4"/>
        <v>273</v>
      </c>
      <c r="N32" s="520">
        <f t="shared" si="4"/>
        <v>-43228</v>
      </c>
      <c r="O32" s="520">
        <f t="shared" si="4"/>
        <v>0</v>
      </c>
      <c r="P32" s="520">
        <f t="shared" si="4"/>
        <v>0</v>
      </c>
      <c r="Q32" s="520">
        <f t="shared" si="4"/>
        <v>0</v>
      </c>
      <c r="R32" s="523">
        <f t="shared" si="2"/>
        <v>-25416</v>
      </c>
    </row>
    <row r="33" spans="1:18" ht="15.75" customHeight="1">
      <c r="A33" s="482"/>
      <c r="B33" s="532" t="s">
        <v>458</v>
      </c>
      <c r="C33" s="533" t="s">
        <v>310</v>
      </c>
      <c r="D33" s="525"/>
      <c r="E33" s="540">
        <v>0</v>
      </c>
      <c r="F33" s="541">
        <v>0</v>
      </c>
      <c r="G33" s="541">
        <v>0</v>
      </c>
      <c r="H33" s="540">
        <v>0</v>
      </c>
      <c r="I33" s="534">
        <v>0</v>
      </c>
      <c r="J33" s="541">
        <v>0</v>
      </c>
      <c r="K33" s="534">
        <v>0</v>
      </c>
      <c r="L33" s="540">
        <v>0</v>
      </c>
      <c r="M33" s="540">
        <v>0</v>
      </c>
      <c r="N33" s="536">
        <v>-26007</v>
      </c>
      <c r="O33" s="540">
        <v>0</v>
      </c>
      <c r="P33" s="546">
        <v>0</v>
      </c>
      <c r="Q33" s="547">
        <v>0</v>
      </c>
      <c r="R33" s="544">
        <f t="shared" si="2"/>
        <v>-26007</v>
      </c>
    </row>
    <row r="34" spans="1:18" ht="15.75" customHeight="1">
      <c r="A34" s="482"/>
      <c r="B34" s="532" t="s">
        <v>460</v>
      </c>
      <c r="C34" s="533" t="s">
        <v>311</v>
      </c>
      <c r="D34" s="525"/>
      <c r="E34" s="540">
        <v>0</v>
      </c>
      <c r="F34" s="541">
        <v>0</v>
      </c>
      <c r="G34" s="539">
        <v>0</v>
      </c>
      <c r="H34" s="538">
        <v>0</v>
      </c>
      <c r="I34" s="534">
        <v>4252</v>
      </c>
      <c r="J34" s="541">
        <v>0</v>
      </c>
      <c r="K34" s="534">
        <v>12696</v>
      </c>
      <c r="L34" s="538">
        <v>0</v>
      </c>
      <c r="M34" s="540">
        <v>273</v>
      </c>
      <c r="N34" s="536">
        <f>-16948-273</f>
        <v>-17221</v>
      </c>
      <c r="O34" s="540">
        <v>0</v>
      </c>
      <c r="P34" s="546">
        <v>0</v>
      </c>
      <c r="Q34" s="547">
        <v>0</v>
      </c>
      <c r="R34" s="544">
        <f t="shared" si="2"/>
        <v>0</v>
      </c>
    </row>
    <row r="35" spans="1:18" ht="15.75" customHeight="1">
      <c r="A35" s="482"/>
      <c r="B35" s="532" t="s">
        <v>544</v>
      </c>
      <c r="C35" s="533" t="s">
        <v>290</v>
      </c>
      <c r="D35" s="525"/>
      <c r="E35" s="540">
        <v>0</v>
      </c>
      <c r="F35" s="541">
        <v>0</v>
      </c>
      <c r="G35" s="539">
        <v>0</v>
      </c>
      <c r="H35" s="538">
        <v>0</v>
      </c>
      <c r="I35" s="538">
        <v>0</v>
      </c>
      <c r="J35" s="541">
        <v>0</v>
      </c>
      <c r="K35" s="534">
        <v>591</v>
      </c>
      <c r="L35" s="538">
        <v>0</v>
      </c>
      <c r="M35" s="540">
        <v>0</v>
      </c>
      <c r="N35" s="541">
        <v>0</v>
      </c>
      <c r="O35" s="540">
        <v>0</v>
      </c>
      <c r="P35" s="546">
        <v>0</v>
      </c>
      <c r="Q35" s="547">
        <v>0</v>
      </c>
      <c r="R35" s="544">
        <f t="shared" si="2"/>
        <v>591</v>
      </c>
    </row>
    <row r="36" spans="1:18" s="552" customFormat="1" ht="15.75" customHeight="1">
      <c r="A36" s="548"/>
      <c r="B36" s="524" t="s">
        <v>26</v>
      </c>
      <c r="C36" s="519" t="s">
        <v>313</v>
      </c>
      <c r="D36" s="518"/>
      <c r="E36" s="528">
        <v>0</v>
      </c>
      <c r="F36" s="529">
        <v>0</v>
      </c>
      <c r="G36" s="526">
        <v>0</v>
      </c>
      <c r="H36" s="527">
        <v>0</v>
      </c>
      <c r="I36" s="527">
        <v>0</v>
      </c>
      <c r="J36" s="529">
        <v>0</v>
      </c>
      <c r="K36" s="527">
        <v>0</v>
      </c>
      <c r="L36" s="527">
        <v>0</v>
      </c>
      <c r="M36" s="528">
        <v>0</v>
      </c>
      <c r="N36" s="529">
        <v>0</v>
      </c>
      <c r="O36" s="528">
        <v>0</v>
      </c>
      <c r="P36" s="550">
        <v>0</v>
      </c>
      <c r="Q36" s="551">
        <v>0</v>
      </c>
      <c r="R36" s="523">
        <f t="shared" si="2"/>
        <v>0</v>
      </c>
    </row>
    <row r="37" spans="1:18" ht="15.75" customHeight="1">
      <c r="A37" s="482"/>
      <c r="B37" s="532" t="s">
        <v>54</v>
      </c>
      <c r="C37" s="533" t="s">
        <v>314</v>
      </c>
      <c r="D37" s="525"/>
      <c r="E37" s="540">
        <v>0</v>
      </c>
      <c r="F37" s="541">
        <v>0</v>
      </c>
      <c r="G37" s="539">
        <v>0</v>
      </c>
      <c r="H37" s="538">
        <v>0</v>
      </c>
      <c r="I37" s="538">
        <v>0</v>
      </c>
      <c r="J37" s="541">
        <v>0</v>
      </c>
      <c r="K37" s="538">
        <v>0</v>
      </c>
      <c r="L37" s="538">
        <v>0</v>
      </c>
      <c r="M37" s="540">
        <v>0</v>
      </c>
      <c r="N37" s="541">
        <v>0</v>
      </c>
      <c r="O37" s="540">
        <v>0</v>
      </c>
      <c r="P37" s="546">
        <v>0</v>
      </c>
      <c r="Q37" s="547">
        <v>0</v>
      </c>
      <c r="R37" s="544">
        <f aca="true" t="shared" si="5" ref="R37:R49">SUM(E37:Q37)</f>
        <v>0</v>
      </c>
    </row>
    <row r="38" spans="1:18" ht="15.75" customHeight="1">
      <c r="A38" s="482"/>
      <c r="B38" s="532" t="s">
        <v>55</v>
      </c>
      <c r="C38" s="533" t="s">
        <v>489</v>
      </c>
      <c r="D38" s="525"/>
      <c r="E38" s="540">
        <v>0</v>
      </c>
      <c r="F38" s="541">
        <v>0</v>
      </c>
      <c r="G38" s="539">
        <v>0</v>
      </c>
      <c r="H38" s="538">
        <v>0</v>
      </c>
      <c r="I38" s="538">
        <v>0</v>
      </c>
      <c r="J38" s="541">
        <v>0</v>
      </c>
      <c r="K38" s="538">
        <v>0</v>
      </c>
      <c r="L38" s="538">
        <v>0</v>
      </c>
      <c r="M38" s="540">
        <v>0</v>
      </c>
      <c r="N38" s="541">
        <v>0</v>
      </c>
      <c r="O38" s="540">
        <v>0</v>
      </c>
      <c r="P38" s="546">
        <v>0</v>
      </c>
      <c r="Q38" s="547">
        <v>0</v>
      </c>
      <c r="R38" s="544">
        <f t="shared" si="5"/>
        <v>0</v>
      </c>
    </row>
    <row r="39" spans="1:18" ht="15.75" customHeight="1">
      <c r="A39" s="482"/>
      <c r="B39" s="532" t="s">
        <v>528</v>
      </c>
      <c r="C39" s="197" t="s">
        <v>490</v>
      </c>
      <c r="D39" s="554"/>
      <c r="E39" s="540">
        <v>0</v>
      </c>
      <c r="F39" s="541">
        <v>0</v>
      </c>
      <c r="G39" s="539">
        <v>0</v>
      </c>
      <c r="H39" s="538">
        <v>0</v>
      </c>
      <c r="I39" s="538">
        <v>0</v>
      </c>
      <c r="J39" s="541">
        <v>0</v>
      </c>
      <c r="K39" s="538">
        <v>0</v>
      </c>
      <c r="L39" s="538">
        <v>0</v>
      </c>
      <c r="M39" s="540">
        <v>0</v>
      </c>
      <c r="N39" s="541">
        <v>0</v>
      </c>
      <c r="O39" s="540">
        <v>0</v>
      </c>
      <c r="P39" s="546">
        <v>0</v>
      </c>
      <c r="Q39" s="547">
        <v>0</v>
      </c>
      <c r="R39" s="544">
        <f t="shared" si="5"/>
        <v>0</v>
      </c>
    </row>
    <row r="40" spans="1:18" ht="15.75" customHeight="1">
      <c r="A40" s="482"/>
      <c r="B40" s="532" t="s">
        <v>644</v>
      </c>
      <c r="C40" s="533" t="s">
        <v>315</v>
      </c>
      <c r="D40" s="525"/>
      <c r="E40" s="540">
        <v>0</v>
      </c>
      <c r="F40" s="541">
        <v>0</v>
      </c>
      <c r="G40" s="539">
        <v>0</v>
      </c>
      <c r="H40" s="538">
        <v>0</v>
      </c>
      <c r="I40" s="538">
        <v>0</v>
      </c>
      <c r="J40" s="541">
        <v>0</v>
      </c>
      <c r="K40" s="538">
        <v>0</v>
      </c>
      <c r="L40" s="538">
        <v>0</v>
      </c>
      <c r="M40" s="540">
        <v>0</v>
      </c>
      <c r="N40" s="541">
        <v>0</v>
      </c>
      <c r="O40" s="540">
        <v>0</v>
      </c>
      <c r="P40" s="546">
        <v>0</v>
      </c>
      <c r="Q40" s="547">
        <v>0</v>
      </c>
      <c r="R40" s="544">
        <f t="shared" si="5"/>
        <v>0</v>
      </c>
    </row>
    <row r="41" spans="1:18" ht="15.75" customHeight="1">
      <c r="A41" s="482"/>
      <c r="B41" s="532" t="s">
        <v>645</v>
      </c>
      <c r="C41" s="555" t="s">
        <v>316</v>
      </c>
      <c r="D41" s="556"/>
      <c r="E41" s="540">
        <v>0</v>
      </c>
      <c r="F41" s="541">
        <v>0</v>
      </c>
      <c r="G41" s="539">
        <v>0</v>
      </c>
      <c r="H41" s="538">
        <v>0</v>
      </c>
      <c r="I41" s="538">
        <v>0</v>
      </c>
      <c r="J41" s="541">
        <v>0</v>
      </c>
      <c r="K41" s="538">
        <v>0</v>
      </c>
      <c r="L41" s="538">
        <v>0</v>
      </c>
      <c r="M41" s="540">
        <v>0</v>
      </c>
      <c r="N41" s="541">
        <v>0</v>
      </c>
      <c r="O41" s="540">
        <v>0</v>
      </c>
      <c r="P41" s="546">
        <v>0</v>
      </c>
      <c r="Q41" s="547">
        <v>0</v>
      </c>
      <c r="R41" s="544">
        <f t="shared" si="5"/>
        <v>0</v>
      </c>
    </row>
    <row r="42" spans="1:18" ht="15.75" customHeight="1">
      <c r="A42" s="482"/>
      <c r="B42" s="532" t="s">
        <v>646</v>
      </c>
      <c r="C42" s="557" t="s">
        <v>317</v>
      </c>
      <c r="D42" s="525"/>
      <c r="E42" s="540">
        <v>0</v>
      </c>
      <c r="F42" s="541">
        <v>0</v>
      </c>
      <c r="G42" s="539">
        <v>0</v>
      </c>
      <c r="H42" s="538">
        <v>0</v>
      </c>
      <c r="I42" s="538">
        <v>0</v>
      </c>
      <c r="J42" s="541">
        <v>0</v>
      </c>
      <c r="K42" s="538">
        <v>0</v>
      </c>
      <c r="L42" s="538">
        <v>0</v>
      </c>
      <c r="M42" s="540">
        <v>0</v>
      </c>
      <c r="N42" s="541">
        <v>0</v>
      </c>
      <c r="O42" s="540">
        <v>0</v>
      </c>
      <c r="P42" s="546">
        <v>0</v>
      </c>
      <c r="Q42" s="547">
        <v>0</v>
      </c>
      <c r="R42" s="544">
        <f t="shared" si="5"/>
        <v>0</v>
      </c>
    </row>
    <row r="43" spans="1:18" ht="15.75" customHeight="1">
      <c r="A43" s="482"/>
      <c r="B43" s="532" t="s">
        <v>647</v>
      </c>
      <c r="C43" s="533" t="s">
        <v>318</v>
      </c>
      <c r="D43" s="525"/>
      <c r="E43" s="540">
        <v>0</v>
      </c>
      <c r="F43" s="541">
        <v>0</v>
      </c>
      <c r="G43" s="539">
        <v>0</v>
      </c>
      <c r="H43" s="538">
        <v>0</v>
      </c>
      <c r="I43" s="538">
        <v>0</v>
      </c>
      <c r="J43" s="541">
        <v>0</v>
      </c>
      <c r="K43" s="538">
        <v>0</v>
      </c>
      <c r="L43" s="538">
        <v>0</v>
      </c>
      <c r="M43" s="540">
        <v>0</v>
      </c>
      <c r="N43" s="541">
        <v>0</v>
      </c>
      <c r="O43" s="540">
        <v>0</v>
      </c>
      <c r="P43" s="546">
        <v>0</v>
      </c>
      <c r="Q43" s="547">
        <v>0</v>
      </c>
      <c r="R43" s="544">
        <f t="shared" si="5"/>
        <v>0</v>
      </c>
    </row>
    <row r="44" spans="1:18" ht="15.75" customHeight="1">
      <c r="A44" s="482"/>
      <c r="B44" s="532" t="s">
        <v>648</v>
      </c>
      <c r="C44" s="533" t="s">
        <v>2</v>
      </c>
      <c r="D44" s="545"/>
      <c r="E44" s="538">
        <v>0</v>
      </c>
      <c r="F44" s="539">
        <v>0</v>
      </c>
      <c r="G44" s="539">
        <v>0</v>
      </c>
      <c r="H44" s="538">
        <v>0</v>
      </c>
      <c r="I44" s="538">
        <v>0</v>
      </c>
      <c r="J44" s="541">
        <v>0</v>
      </c>
      <c r="K44" s="540">
        <v>0</v>
      </c>
      <c r="L44" s="540">
        <v>0</v>
      </c>
      <c r="M44" s="540">
        <v>0</v>
      </c>
      <c r="N44" s="541">
        <v>0</v>
      </c>
      <c r="O44" s="540">
        <v>0</v>
      </c>
      <c r="P44" s="546">
        <v>0</v>
      </c>
      <c r="Q44" s="547">
        <v>0</v>
      </c>
      <c r="R44" s="544">
        <f t="shared" si="5"/>
        <v>0</v>
      </c>
    </row>
    <row r="45" spans="1:18" s="552" customFormat="1" ht="15.75" customHeight="1">
      <c r="A45" s="548"/>
      <c r="B45" s="490" t="s">
        <v>27</v>
      </c>
      <c r="C45" s="519" t="s">
        <v>649</v>
      </c>
      <c r="D45" s="549"/>
      <c r="E45" s="527">
        <v>0</v>
      </c>
      <c r="F45" s="526">
        <v>0</v>
      </c>
      <c r="G45" s="526">
        <v>0</v>
      </c>
      <c r="H45" s="527">
        <v>0</v>
      </c>
      <c r="I45" s="527">
        <v>0</v>
      </c>
      <c r="J45" s="529">
        <v>0</v>
      </c>
      <c r="K45" s="528">
        <v>0</v>
      </c>
      <c r="L45" s="528">
        <v>0</v>
      </c>
      <c r="M45" s="528">
        <v>0</v>
      </c>
      <c r="N45" s="529">
        <v>0</v>
      </c>
      <c r="O45" s="528">
        <v>0</v>
      </c>
      <c r="P45" s="550">
        <v>0</v>
      </c>
      <c r="Q45" s="551">
        <v>0</v>
      </c>
      <c r="R45" s="523">
        <f t="shared" si="5"/>
        <v>0</v>
      </c>
    </row>
    <row r="46" spans="1:18" s="552" customFormat="1" ht="15.75" customHeight="1">
      <c r="A46" s="548"/>
      <c r="B46" s="524" t="s">
        <v>28</v>
      </c>
      <c r="C46" s="519" t="s">
        <v>650</v>
      </c>
      <c r="D46" s="549"/>
      <c r="E46" s="527">
        <v>0</v>
      </c>
      <c r="F46" s="526">
        <v>0</v>
      </c>
      <c r="G46" s="526">
        <v>0</v>
      </c>
      <c r="H46" s="527">
        <v>0</v>
      </c>
      <c r="I46" s="527">
        <v>0</v>
      </c>
      <c r="J46" s="529">
        <v>0</v>
      </c>
      <c r="K46" s="528">
        <v>0</v>
      </c>
      <c r="L46" s="528">
        <v>0</v>
      </c>
      <c r="M46" s="528">
        <v>0</v>
      </c>
      <c r="N46" s="529">
        <v>0</v>
      </c>
      <c r="O46" s="528">
        <v>0</v>
      </c>
      <c r="P46" s="550">
        <v>0</v>
      </c>
      <c r="Q46" s="551">
        <v>0</v>
      </c>
      <c r="R46" s="523">
        <f t="shared" si="5"/>
        <v>0</v>
      </c>
    </row>
    <row r="47" spans="1:18" s="552" customFormat="1" ht="15.75" customHeight="1">
      <c r="A47" s="548"/>
      <c r="B47" s="490" t="s">
        <v>29</v>
      </c>
      <c r="C47" s="519" t="s">
        <v>651</v>
      </c>
      <c r="D47" s="549"/>
      <c r="E47" s="527">
        <v>0</v>
      </c>
      <c r="F47" s="526">
        <v>0</v>
      </c>
      <c r="G47" s="526">
        <v>0</v>
      </c>
      <c r="H47" s="527">
        <v>0</v>
      </c>
      <c r="I47" s="527">
        <v>0</v>
      </c>
      <c r="J47" s="529">
        <v>0</v>
      </c>
      <c r="K47" s="528">
        <v>0</v>
      </c>
      <c r="L47" s="528">
        <v>0</v>
      </c>
      <c r="M47" s="528">
        <v>0</v>
      </c>
      <c r="N47" s="529">
        <v>0</v>
      </c>
      <c r="O47" s="528">
        <v>0</v>
      </c>
      <c r="P47" s="550">
        <v>0</v>
      </c>
      <c r="Q47" s="551">
        <v>0</v>
      </c>
      <c r="R47" s="523">
        <f t="shared" si="5"/>
        <v>0</v>
      </c>
    </row>
    <row r="48" spans="1:18" s="552" customFormat="1" ht="15.75" customHeight="1">
      <c r="A48" s="548"/>
      <c r="B48" s="490" t="s">
        <v>30</v>
      </c>
      <c r="C48" s="519" t="s">
        <v>652</v>
      </c>
      <c r="D48" s="549"/>
      <c r="E48" s="527">
        <v>0</v>
      </c>
      <c r="F48" s="526">
        <v>0</v>
      </c>
      <c r="G48" s="526">
        <v>0</v>
      </c>
      <c r="H48" s="527">
        <v>0</v>
      </c>
      <c r="I48" s="527">
        <v>0</v>
      </c>
      <c r="J48" s="529">
        <v>0</v>
      </c>
      <c r="K48" s="528">
        <v>0</v>
      </c>
      <c r="L48" s="528">
        <v>0</v>
      </c>
      <c r="M48" s="528">
        <v>0</v>
      </c>
      <c r="N48" s="529">
        <v>0</v>
      </c>
      <c r="O48" s="528">
        <v>0</v>
      </c>
      <c r="P48" s="550">
        <v>0</v>
      </c>
      <c r="Q48" s="551">
        <v>0</v>
      </c>
      <c r="R48" s="523">
        <f t="shared" si="5"/>
        <v>0</v>
      </c>
    </row>
    <row r="49" spans="1:18" s="552" customFormat="1" ht="15.75" customHeight="1">
      <c r="A49" s="548"/>
      <c r="B49" s="490" t="s">
        <v>31</v>
      </c>
      <c r="C49" s="519" t="s">
        <v>653</v>
      </c>
      <c r="D49" s="549"/>
      <c r="E49" s="527">
        <v>0</v>
      </c>
      <c r="F49" s="526">
        <v>0</v>
      </c>
      <c r="G49" s="526">
        <v>0</v>
      </c>
      <c r="H49" s="527">
        <v>0</v>
      </c>
      <c r="I49" s="527">
        <v>0</v>
      </c>
      <c r="J49" s="529">
        <v>0</v>
      </c>
      <c r="K49" s="528">
        <v>0</v>
      </c>
      <c r="L49" s="528">
        <v>0</v>
      </c>
      <c r="M49" s="528">
        <v>0</v>
      </c>
      <c r="N49" s="529">
        <v>0</v>
      </c>
      <c r="O49" s="528">
        <v>0</v>
      </c>
      <c r="P49" s="550">
        <v>0</v>
      </c>
      <c r="Q49" s="551">
        <v>0</v>
      </c>
      <c r="R49" s="523">
        <f t="shared" si="5"/>
        <v>0</v>
      </c>
    </row>
    <row r="50" spans="1:18" ht="15.75" customHeight="1">
      <c r="A50" s="482"/>
      <c r="B50" s="524"/>
      <c r="C50" s="533"/>
      <c r="D50" s="525"/>
      <c r="E50" s="538"/>
      <c r="F50" s="539"/>
      <c r="G50" s="539"/>
      <c r="H50" s="538"/>
      <c r="I50" s="538"/>
      <c r="J50" s="541"/>
      <c r="K50" s="540"/>
      <c r="L50" s="540"/>
      <c r="M50" s="540"/>
      <c r="N50" s="541"/>
      <c r="O50" s="540"/>
      <c r="P50" s="546"/>
      <c r="Q50" s="547"/>
      <c r="R50" s="544"/>
    </row>
    <row r="51" spans="1:18" s="552" customFormat="1" ht="15.75" customHeight="1">
      <c r="A51" s="548"/>
      <c r="B51" s="490"/>
      <c r="C51" s="558" t="s">
        <v>654</v>
      </c>
      <c r="D51" s="518"/>
      <c r="E51" s="559">
        <f>E16+E19+E20+E21+E26+E27+E31+E32+E36+E45+E46+E47+E48+E49</f>
        <v>60000</v>
      </c>
      <c r="F51" s="560">
        <f aca="true" t="shared" si="6" ref="F51:R51">F16+F19+F20+F21+F26+F27+F31+F32+F36+F45+F46+F47+F48+F49</f>
        <v>96788</v>
      </c>
      <c r="G51" s="560">
        <f t="shared" si="6"/>
        <v>0</v>
      </c>
      <c r="H51" s="559">
        <f t="shared" si="6"/>
        <v>0</v>
      </c>
      <c r="I51" s="559">
        <f t="shared" si="6"/>
        <v>9993</v>
      </c>
      <c r="J51" s="561">
        <f t="shared" si="6"/>
        <v>0</v>
      </c>
      <c r="K51" s="562">
        <f t="shared" si="6"/>
        <v>34756</v>
      </c>
      <c r="L51" s="562">
        <f t="shared" si="6"/>
        <v>3269</v>
      </c>
      <c r="M51" s="562">
        <f t="shared" si="6"/>
        <v>16456</v>
      </c>
      <c r="N51" s="561">
        <f t="shared" si="6"/>
        <v>-1042</v>
      </c>
      <c r="O51" s="559">
        <f t="shared" si="6"/>
        <v>0</v>
      </c>
      <c r="P51" s="563">
        <f t="shared" si="6"/>
        <v>0</v>
      </c>
      <c r="Q51" s="564">
        <f t="shared" si="6"/>
        <v>0</v>
      </c>
      <c r="R51" s="565">
        <f t="shared" si="6"/>
        <v>220220</v>
      </c>
    </row>
    <row r="52" spans="1:18" ht="15.75" customHeight="1">
      <c r="A52" s="566"/>
      <c r="B52" s="567"/>
      <c r="C52" s="568"/>
      <c r="D52" s="569"/>
      <c r="E52" s="570"/>
      <c r="F52" s="571"/>
      <c r="G52" s="571"/>
      <c r="H52" s="570"/>
      <c r="I52" s="570"/>
      <c r="J52" s="570"/>
      <c r="K52" s="570"/>
      <c r="L52" s="570"/>
      <c r="M52" s="572"/>
      <c r="N52" s="573"/>
      <c r="O52" s="570"/>
      <c r="P52" s="574"/>
      <c r="Q52" s="575"/>
      <c r="R52" s="576"/>
    </row>
    <row r="53" spans="1:18" ht="15.75" customHeight="1">
      <c r="A53" s="482"/>
      <c r="B53" s="490"/>
      <c r="C53" s="577" t="s">
        <v>677</v>
      </c>
      <c r="D53" s="549"/>
      <c r="E53" s="538"/>
      <c r="F53" s="539"/>
      <c r="G53" s="539"/>
      <c r="H53" s="538"/>
      <c r="I53" s="538"/>
      <c r="J53" s="539"/>
      <c r="K53" s="538"/>
      <c r="L53" s="538"/>
      <c r="M53" s="540"/>
      <c r="N53" s="541"/>
      <c r="O53" s="539"/>
      <c r="P53" s="542"/>
      <c r="Q53" s="543"/>
      <c r="R53" s="544"/>
    </row>
    <row r="54" spans="1:18" ht="15.75" customHeight="1">
      <c r="A54" s="482"/>
      <c r="B54" s="490"/>
      <c r="C54" s="517" t="s">
        <v>0</v>
      </c>
      <c r="D54" s="518"/>
      <c r="E54" s="538"/>
      <c r="F54" s="539"/>
      <c r="G54" s="539"/>
      <c r="H54" s="538"/>
      <c r="I54" s="538"/>
      <c r="J54" s="539"/>
      <c r="K54" s="538"/>
      <c r="L54" s="538"/>
      <c r="M54" s="540"/>
      <c r="N54" s="541"/>
      <c r="O54" s="539"/>
      <c r="P54" s="538"/>
      <c r="Q54" s="543"/>
      <c r="R54" s="578"/>
    </row>
    <row r="55" spans="1:18" ht="15.75" customHeight="1">
      <c r="A55" s="482"/>
      <c r="B55" s="490"/>
      <c r="C55" s="517" t="s">
        <v>676</v>
      </c>
      <c r="D55" s="518"/>
      <c r="E55" s="538"/>
      <c r="F55" s="539"/>
      <c r="G55" s="539"/>
      <c r="H55" s="538"/>
      <c r="I55" s="538"/>
      <c r="J55" s="539"/>
      <c r="K55" s="538"/>
      <c r="L55" s="538"/>
      <c r="M55" s="540"/>
      <c r="N55" s="541"/>
      <c r="O55" s="539"/>
      <c r="P55" s="538"/>
      <c r="Q55" s="543"/>
      <c r="R55" s="578"/>
    </row>
    <row r="56" spans="1:18" s="552" customFormat="1" ht="15.75" customHeight="1">
      <c r="A56" s="548"/>
      <c r="B56" s="524" t="s">
        <v>15</v>
      </c>
      <c r="C56" s="519" t="s">
        <v>319</v>
      </c>
      <c r="D56" s="518"/>
      <c r="E56" s="527">
        <f>E51</f>
        <v>60000</v>
      </c>
      <c r="F56" s="526">
        <f aca="true" t="shared" si="7" ref="F56:Q56">F51</f>
        <v>96788</v>
      </c>
      <c r="G56" s="526">
        <f t="shared" si="7"/>
        <v>0</v>
      </c>
      <c r="H56" s="527">
        <f t="shared" si="7"/>
        <v>0</v>
      </c>
      <c r="I56" s="527">
        <f t="shared" si="7"/>
        <v>9993</v>
      </c>
      <c r="J56" s="526">
        <f t="shared" si="7"/>
        <v>0</v>
      </c>
      <c r="K56" s="527">
        <f t="shared" si="7"/>
        <v>34756</v>
      </c>
      <c r="L56" s="527">
        <f t="shared" si="7"/>
        <v>3269</v>
      </c>
      <c r="M56" s="528">
        <v>0</v>
      </c>
      <c r="N56" s="529">
        <v>31519</v>
      </c>
      <c r="O56" s="526">
        <f t="shared" si="7"/>
        <v>0</v>
      </c>
      <c r="P56" s="527">
        <f t="shared" si="7"/>
        <v>0</v>
      </c>
      <c r="Q56" s="530">
        <f t="shared" si="7"/>
        <v>0</v>
      </c>
      <c r="R56" s="531">
        <f>SUM(E56:Q56)</f>
        <v>236325</v>
      </c>
    </row>
    <row r="57" spans="1:18" ht="15.75" customHeight="1">
      <c r="A57" s="482"/>
      <c r="B57" s="524"/>
      <c r="C57" s="519"/>
      <c r="D57" s="525"/>
      <c r="E57" s="538"/>
      <c r="F57" s="539"/>
      <c r="G57" s="539"/>
      <c r="H57" s="538"/>
      <c r="I57" s="538"/>
      <c r="J57" s="539"/>
      <c r="K57" s="538"/>
      <c r="L57" s="538"/>
      <c r="M57" s="540"/>
      <c r="N57" s="541"/>
      <c r="O57" s="539"/>
      <c r="P57" s="538"/>
      <c r="Q57" s="543"/>
      <c r="R57" s="578"/>
    </row>
    <row r="58" spans="1:18" ht="15.75" customHeight="1">
      <c r="A58" s="482"/>
      <c r="B58" s="483"/>
      <c r="C58" s="533" t="s">
        <v>515</v>
      </c>
      <c r="D58" s="545"/>
      <c r="E58" s="538"/>
      <c r="F58" s="539"/>
      <c r="G58" s="539"/>
      <c r="H58" s="538"/>
      <c r="I58" s="538"/>
      <c r="J58" s="539"/>
      <c r="K58" s="538"/>
      <c r="L58" s="538"/>
      <c r="M58" s="540"/>
      <c r="N58" s="541"/>
      <c r="O58" s="541"/>
      <c r="P58" s="540"/>
      <c r="Q58" s="547"/>
      <c r="R58" s="579"/>
    </row>
    <row r="59" spans="1:18" s="552" customFormat="1" ht="15.75" customHeight="1">
      <c r="A59" s="548"/>
      <c r="B59" s="524" t="s">
        <v>20</v>
      </c>
      <c r="C59" s="519" t="s">
        <v>512</v>
      </c>
      <c r="D59" s="549"/>
      <c r="E59" s="527">
        <v>0</v>
      </c>
      <c r="F59" s="526">
        <v>0</v>
      </c>
      <c r="G59" s="526">
        <v>0</v>
      </c>
      <c r="H59" s="527">
        <v>0</v>
      </c>
      <c r="I59" s="527">
        <v>0</v>
      </c>
      <c r="J59" s="526">
        <v>0</v>
      </c>
      <c r="K59" s="527">
        <v>0</v>
      </c>
      <c r="L59" s="527">
        <v>0</v>
      </c>
      <c r="M59" s="528">
        <v>0</v>
      </c>
      <c r="N59" s="529">
        <v>0</v>
      </c>
      <c r="O59" s="528">
        <v>0</v>
      </c>
      <c r="P59" s="550">
        <v>0</v>
      </c>
      <c r="Q59" s="551">
        <v>0</v>
      </c>
      <c r="R59" s="523">
        <f>SUM(E59:Q59)</f>
        <v>0</v>
      </c>
    </row>
    <row r="60" spans="1:18" s="552" customFormat="1" ht="15.75" customHeight="1">
      <c r="A60" s="548"/>
      <c r="B60" s="490" t="s">
        <v>19</v>
      </c>
      <c r="C60" s="519" t="s">
        <v>640</v>
      </c>
      <c r="D60" s="518"/>
      <c r="E60" s="528">
        <v>0</v>
      </c>
      <c r="F60" s="529">
        <v>0</v>
      </c>
      <c r="G60" s="529">
        <v>0</v>
      </c>
      <c r="H60" s="528">
        <v>0</v>
      </c>
      <c r="I60" s="528">
        <v>0</v>
      </c>
      <c r="J60" s="529">
        <v>0</v>
      </c>
      <c r="K60" s="528">
        <v>0</v>
      </c>
      <c r="L60" s="528">
        <v>0</v>
      </c>
      <c r="M60" s="528">
        <v>0</v>
      </c>
      <c r="N60" s="529">
        <v>0</v>
      </c>
      <c r="O60" s="528">
        <v>0</v>
      </c>
      <c r="P60" s="550">
        <v>0</v>
      </c>
      <c r="Q60" s="551">
        <v>0</v>
      </c>
      <c r="R60" s="523">
        <f>SUM(E60:Q60)</f>
        <v>0</v>
      </c>
    </row>
    <row r="61" spans="1:18" s="552" customFormat="1" ht="15.75" customHeight="1">
      <c r="A61" s="548"/>
      <c r="B61" s="490" t="s">
        <v>18</v>
      </c>
      <c r="C61" s="519" t="s">
        <v>641</v>
      </c>
      <c r="D61" s="518"/>
      <c r="E61" s="528">
        <v>0</v>
      </c>
      <c r="F61" s="529">
        <v>0</v>
      </c>
      <c r="G61" s="529">
        <v>0</v>
      </c>
      <c r="H61" s="528">
        <v>0</v>
      </c>
      <c r="I61" s="528">
        <v>0</v>
      </c>
      <c r="J61" s="529">
        <v>0</v>
      </c>
      <c r="K61" s="528">
        <v>0</v>
      </c>
      <c r="L61" s="528">
        <v>0</v>
      </c>
      <c r="M61" s="528">
        <v>0</v>
      </c>
      <c r="N61" s="529">
        <v>0</v>
      </c>
      <c r="O61" s="528">
        <v>0</v>
      </c>
      <c r="P61" s="550">
        <v>0</v>
      </c>
      <c r="Q61" s="551">
        <v>0</v>
      </c>
      <c r="R61" s="523">
        <f>SUM(E61:Q61)</f>
        <v>0</v>
      </c>
    </row>
    <row r="62" spans="1:18" ht="15.75" customHeight="1">
      <c r="A62" s="482"/>
      <c r="B62" s="532" t="s">
        <v>62</v>
      </c>
      <c r="C62" s="533" t="s">
        <v>642</v>
      </c>
      <c r="D62" s="525"/>
      <c r="E62" s="540">
        <v>0</v>
      </c>
      <c r="F62" s="541">
        <v>0</v>
      </c>
      <c r="G62" s="541">
        <v>0</v>
      </c>
      <c r="H62" s="540">
        <v>0</v>
      </c>
      <c r="I62" s="540">
        <v>0</v>
      </c>
      <c r="J62" s="541">
        <v>0</v>
      </c>
      <c r="K62" s="540">
        <v>0</v>
      </c>
      <c r="L62" s="540">
        <v>0</v>
      </c>
      <c r="M62" s="540">
        <v>0</v>
      </c>
      <c r="N62" s="541">
        <v>0</v>
      </c>
      <c r="O62" s="540">
        <v>0</v>
      </c>
      <c r="P62" s="546">
        <v>0</v>
      </c>
      <c r="Q62" s="547">
        <v>0</v>
      </c>
      <c r="R62" s="544">
        <f>SUM(E62:Q62)</f>
        <v>0</v>
      </c>
    </row>
    <row r="63" spans="1:18" ht="15.75" customHeight="1">
      <c r="A63" s="482"/>
      <c r="B63" s="532" t="s">
        <v>63</v>
      </c>
      <c r="C63" s="533" t="s">
        <v>643</v>
      </c>
      <c r="D63" s="525"/>
      <c r="E63" s="540">
        <v>0</v>
      </c>
      <c r="F63" s="541">
        <v>0</v>
      </c>
      <c r="G63" s="541">
        <v>0</v>
      </c>
      <c r="H63" s="540">
        <v>0</v>
      </c>
      <c r="I63" s="540">
        <v>0</v>
      </c>
      <c r="J63" s="541">
        <v>0</v>
      </c>
      <c r="K63" s="540">
        <v>0</v>
      </c>
      <c r="L63" s="540">
        <v>0</v>
      </c>
      <c r="M63" s="540">
        <v>0</v>
      </c>
      <c r="N63" s="541">
        <v>0</v>
      </c>
      <c r="O63" s="540">
        <v>0</v>
      </c>
      <c r="P63" s="546">
        <v>0</v>
      </c>
      <c r="Q63" s="547">
        <v>0</v>
      </c>
      <c r="R63" s="544">
        <f>SUM(E63:Q63)</f>
        <v>0</v>
      </c>
    </row>
    <row r="64" spans="1:18" ht="15.75" customHeight="1">
      <c r="A64" s="482"/>
      <c r="B64" s="490"/>
      <c r="C64" s="533"/>
      <c r="D64" s="525"/>
      <c r="E64" s="540"/>
      <c r="F64" s="541"/>
      <c r="G64" s="541"/>
      <c r="H64" s="540"/>
      <c r="I64" s="540"/>
      <c r="J64" s="541"/>
      <c r="K64" s="540"/>
      <c r="L64" s="540"/>
      <c r="M64" s="540"/>
      <c r="N64" s="541"/>
      <c r="O64" s="540"/>
      <c r="P64" s="546"/>
      <c r="Q64" s="547"/>
      <c r="R64" s="544"/>
    </row>
    <row r="65" spans="1:18" ht="15.75" customHeight="1">
      <c r="A65" s="482"/>
      <c r="B65" s="490"/>
      <c r="C65" s="533" t="s">
        <v>320</v>
      </c>
      <c r="D65" s="545"/>
      <c r="E65" s="540"/>
      <c r="F65" s="541"/>
      <c r="G65" s="541"/>
      <c r="H65" s="540"/>
      <c r="I65" s="540"/>
      <c r="J65" s="541"/>
      <c r="K65" s="540"/>
      <c r="L65" s="540"/>
      <c r="M65" s="540"/>
      <c r="N65" s="541"/>
      <c r="O65" s="540"/>
      <c r="P65" s="546"/>
      <c r="Q65" s="547"/>
      <c r="R65" s="544"/>
    </row>
    <row r="66" spans="1:18" s="552" customFormat="1" ht="16.5" customHeight="1">
      <c r="A66" s="548"/>
      <c r="B66" s="524" t="s">
        <v>17</v>
      </c>
      <c r="C66" s="519" t="s">
        <v>640</v>
      </c>
      <c r="D66" s="518"/>
      <c r="E66" s="528">
        <v>0</v>
      </c>
      <c r="F66" s="529">
        <v>0</v>
      </c>
      <c r="G66" s="529">
        <v>0</v>
      </c>
      <c r="H66" s="528">
        <v>0</v>
      </c>
      <c r="I66" s="528">
        <v>0</v>
      </c>
      <c r="J66" s="529">
        <v>0</v>
      </c>
      <c r="K66" s="528">
        <v>0</v>
      </c>
      <c r="L66" s="528">
        <v>0</v>
      </c>
      <c r="M66" s="528">
        <v>0</v>
      </c>
      <c r="N66" s="529">
        <v>0</v>
      </c>
      <c r="O66" s="528">
        <v>0</v>
      </c>
      <c r="P66" s="550">
        <v>0</v>
      </c>
      <c r="Q66" s="551">
        <v>0</v>
      </c>
      <c r="R66" s="523">
        <f>SUM(E66:Q66)</f>
        <v>0</v>
      </c>
    </row>
    <row r="67" spans="1:18" s="552" customFormat="1" ht="16.5" customHeight="1">
      <c r="A67" s="548"/>
      <c r="B67" s="524" t="s">
        <v>22</v>
      </c>
      <c r="C67" s="519" t="s">
        <v>641</v>
      </c>
      <c r="D67" s="518"/>
      <c r="E67" s="528">
        <v>0</v>
      </c>
      <c r="F67" s="529">
        <v>0</v>
      </c>
      <c r="G67" s="529">
        <v>0</v>
      </c>
      <c r="H67" s="528">
        <v>0</v>
      </c>
      <c r="I67" s="528">
        <v>0</v>
      </c>
      <c r="J67" s="529">
        <v>0</v>
      </c>
      <c r="K67" s="528">
        <v>0</v>
      </c>
      <c r="L67" s="528">
        <v>0</v>
      </c>
      <c r="M67" s="528">
        <v>0</v>
      </c>
      <c r="N67" s="529">
        <v>0</v>
      </c>
      <c r="O67" s="527">
        <v>0</v>
      </c>
      <c r="P67" s="553">
        <v>0</v>
      </c>
      <c r="Q67" s="530">
        <v>0</v>
      </c>
      <c r="R67" s="523">
        <f>SUM(E67:Q67)</f>
        <v>0</v>
      </c>
    </row>
    <row r="68" spans="1:18" ht="15.75" customHeight="1">
      <c r="A68" s="482"/>
      <c r="B68" s="532" t="s">
        <v>87</v>
      </c>
      <c r="C68" s="533" t="s">
        <v>642</v>
      </c>
      <c r="D68" s="525"/>
      <c r="E68" s="540">
        <v>0</v>
      </c>
      <c r="F68" s="541">
        <v>0</v>
      </c>
      <c r="G68" s="541">
        <v>0</v>
      </c>
      <c r="H68" s="540">
        <v>0</v>
      </c>
      <c r="I68" s="540">
        <v>0</v>
      </c>
      <c r="J68" s="541">
        <v>0</v>
      </c>
      <c r="K68" s="540">
        <v>0</v>
      </c>
      <c r="L68" s="540">
        <v>0</v>
      </c>
      <c r="M68" s="540">
        <v>0</v>
      </c>
      <c r="N68" s="541">
        <v>0</v>
      </c>
      <c r="O68" s="540">
        <v>0</v>
      </c>
      <c r="P68" s="546">
        <v>0</v>
      </c>
      <c r="Q68" s="547">
        <v>0</v>
      </c>
      <c r="R68" s="544">
        <f>SUM(E68:Q68)</f>
        <v>0</v>
      </c>
    </row>
    <row r="69" spans="1:18" ht="15.75" customHeight="1">
      <c r="A69" s="482"/>
      <c r="B69" s="532" t="s">
        <v>88</v>
      </c>
      <c r="C69" s="533" t="s">
        <v>643</v>
      </c>
      <c r="D69" s="525"/>
      <c r="E69" s="540">
        <v>0</v>
      </c>
      <c r="F69" s="541">
        <v>0</v>
      </c>
      <c r="G69" s="541">
        <v>0</v>
      </c>
      <c r="H69" s="540">
        <v>0</v>
      </c>
      <c r="I69" s="540">
        <v>0</v>
      </c>
      <c r="J69" s="541">
        <v>0</v>
      </c>
      <c r="K69" s="540">
        <v>0</v>
      </c>
      <c r="L69" s="540">
        <v>0</v>
      </c>
      <c r="M69" s="540">
        <v>0</v>
      </c>
      <c r="N69" s="541">
        <v>0</v>
      </c>
      <c r="O69" s="540">
        <v>0</v>
      </c>
      <c r="P69" s="546">
        <v>0</v>
      </c>
      <c r="Q69" s="547">
        <v>0</v>
      </c>
      <c r="R69" s="544">
        <f>SUM(E69:Q69)</f>
        <v>0</v>
      </c>
    </row>
    <row r="70" spans="1:18" ht="15.75" customHeight="1">
      <c r="A70" s="482"/>
      <c r="B70" s="532"/>
      <c r="C70" s="533"/>
      <c r="D70" s="525"/>
      <c r="E70" s="540"/>
      <c r="F70" s="541"/>
      <c r="G70" s="541"/>
      <c r="H70" s="540"/>
      <c r="I70" s="540"/>
      <c r="J70" s="541"/>
      <c r="K70" s="540"/>
      <c r="L70" s="540"/>
      <c r="M70" s="540"/>
      <c r="N70" s="541"/>
      <c r="O70" s="541"/>
      <c r="P70" s="540"/>
      <c r="Q70" s="547"/>
      <c r="R70" s="578"/>
    </row>
    <row r="71" spans="1:18" s="552" customFormat="1" ht="15.75" customHeight="1">
      <c r="A71" s="548"/>
      <c r="B71" s="524" t="s">
        <v>21</v>
      </c>
      <c r="C71" s="519" t="s">
        <v>308</v>
      </c>
      <c r="D71" s="525"/>
      <c r="E71" s="528">
        <v>0</v>
      </c>
      <c r="F71" s="529">
        <v>0</v>
      </c>
      <c r="G71" s="529">
        <v>0</v>
      </c>
      <c r="H71" s="528">
        <v>0</v>
      </c>
      <c r="I71" s="528">
        <v>0</v>
      </c>
      <c r="J71" s="529">
        <v>0</v>
      </c>
      <c r="K71" s="528">
        <v>0</v>
      </c>
      <c r="L71" s="528">
        <v>0</v>
      </c>
      <c r="M71" s="528">
        <v>17786</v>
      </c>
      <c r="N71" s="529">
        <v>0</v>
      </c>
      <c r="O71" s="529">
        <v>0</v>
      </c>
      <c r="P71" s="528">
        <v>0</v>
      </c>
      <c r="Q71" s="551">
        <v>0</v>
      </c>
      <c r="R71" s="531">
        <f aca="true" t="shared" si="8" ref="R71:R89">SUM(E71:Q71)</f>
        <v>17786</v>
      </c>
    </row>
    <row r="72" spans="1:18" s="552" customFormat="1" ht="15.75" customHeight="1">
      <c r="A72" s="548"/>
      <c r="B72" s="524" t="s">
        <v>23</v>
      </c>
      <c r="C72" s="519" t="s">
        <v>309</v>
      </c>
      <c r="D72" s="518"/>
      <c r="E72" s="520">
        <f aca="true" t="shared" si="9" ref="E72:Q72">SUM(E73:E75)</f>
        <v>0</v>
      </c>
      <c r="F72" s="520">
        <f t="shared" si="9"/>
        <v>0</v>
      </c>
      <c r="G72" s="520">
        <f t="shared" si="9"/>
        <v>0</v>
      </c>
      <c r="H72" s="520">
        <f t="shared" si="9"/>
        <v>0</v>
      </c>
      <c r="I72" s="520">
        <f t="shared" si="9"/>
        <v>1927</v>
      </c>
      <c r="J72" s="520">
        <f t="shared" si="9"/>
        <v>0</v>
      </c>
      <c r="K72" s="520">
        <f t="shared" si="9"/>
        <v>7771</v>
      </c>
      <c r="L72" s="520">
        <f t="shared" si="9"/>
        <v>0</v>
      </c>
      <c r="M72" s="520">
        <f t="shared" si="9"/>
        <v>0</v>
      </c>
      <c r="N72" s="520">
        <f t="shared" si="9"/>
        <v>-31519</v>
      </c>
      <c r="O72" s="520">
        <f t="shared" si="9"/>
        <v>0</v>
      </c>
      <c r="P72" s="520">
        <f t="shared" si="9"/>
        <v>0</v>
      </c>
      <c r="Q72" s="520">
        <f t="shared" si="9"/>
        <v>0</v>
      </c>
      <c r="R72" s="580">
        <f t="shared" si="8"/>
        <v>-21821</v>
      </c>
    </row>
    <row r="73" spans="1:18" ht="15.75" customHeight="1">
      <c r="A73" s="482"/>
      <c r="B73" s="532" t="s">
        <v>141</v>
      </c>
      <c r="C73" s="533" t="s">
        <v>321</v>
      </c>
      <c r="D73" s="525"/>
      <c r="E73" s="534">
        <v>0</v>
      </c>
      <c r="F73" s="535">
        <v>0</v>
      </c>
      <c r="G73" s="535">
        <v>0</v>
      </c>
      <c r="H73" s="534">
        <v>0</v>
      </c>
      <c r="I73" s="534">
        <v>0</v>
      </c>
      <c r="J73" s="535">
        <v>0</v>
      </c>
      <c r="K73" s="534">
        <v>0</v>
      </c>
      <c r="L73" s="534">
        <v>0</v>
      </c>
      <c r="M73" s="536">
        <v>0</v>
      </c>
      <c r="N73" s="536">
        <v>-22266</v>
      </c>
      <c r="O73" s="535">
        <v>0</v>
      </c>
      <c r="P73" s="534">
        <v>0</v>
      </c>
      <c r="Q73" s="534">
        <v>0</v>
      </c>
      <c r="R73" s="537">
        <f t="shared" si="8"/>
        <v>-22266</v>
      </c>
    </row>
    <row r="74" spans="1:18" ht="15.75" customHeight="1">
      <c r="A74" s="482"/>
      <c r="B74" s="532" t="s">
        <v>142</v>
      </c>
      <c r="C74" s="533" t="s">
        <v>311</v>
      </c>
      <c r="D74" s="525"/>
      <c r="E74" s="534">
        <v>0</v>
      </c>
      <c r="F74" s="535">
        <v>0</v>
      </c>
      <c r="G74" s="535">
        <v>0</v>
      </c>
      <c r="H74" s="534">
        <v>0</v>
      </c>
      <c r="I74" s="534">
        <v>1927</v>
      </c>
      <c r="J74" s="535">
        <v>0</v>
      </c>
      <c r="K74" s="534">
        <v>7326</v>
      </c>
      <c r="L74" s="534">
        <v>0</v>
      </c>
      <c r="M74" s="536">
        <v>0</v>
      </c>
      <c r="N74" s="536">
        <v>-9253</v>
      </c>
      <c r="O74" s="535">
        <v>0</v>
      </c>
      <c r="P74" s="534">
        <v>0</v>
      </c>
      <c r="Q74" s="534">
        <v>0</v>
      </c>
      <c r="R74" s="537">
        <f t="shared" si="8"/>
        <v>0</v>
      </c>
    </row>
    <row r="75" spans="1:18" ht="15.75" customHeight="1">
      <c r="A75" s="482"/>
      <c r="B75" s="532" t="s">
        <v>446</v>
      </c>
      <c r="C75" s="533" t="s">
        <v>792</v>
      </c>
      <c r="D75" s="525"/>
      <c r="E75" s="534">
        <v>0</v>
      </c>
      <c r="F75" s="535">
        <v>0</v>
      </c>
      <c r="G75" s="535">
        <v>0</v>
      </c>
      <c r="H75" s="534">
        <v>0</v>
      </c>
      <c r="I75" s="534">
        <v>0</v>
      </c>
      <c r="J75" s="535">
        <v>0</v>
      </c>
      <c r="K75" s="534">
        <v>445</v>
      </c>
      <c r="L75" s="534">
        <v>0</v>
      </c>
      <c r="M75" s="536">
        <v>0</v>
      </c>
      <c r="N75" s="536">
        <v>0</v>
      </c>
      <c r="O75" s="535">
        <v>0</v>
      </c>
      <c r="P75" s="534">
        <v>0</v>
      </c>
      <c r="Q75" s="534">
        <v>0</v>
      </c>
      <c r="R75" s="537">
        <f t="shared" si="8"/>
        <v>445</v>
      </c>
    </row>
    <row r="76" spans="1:18" s="552" customFormat="1" ht="15.75" customHeight="1">
      <c r="A76" s="548"/>
      <c r="B76" s="490" t="s">
        <v>24</v>
      </c>
      <c r="C76" s="519" t="s">
        <v>313</v>
      </c>
      <c r="D76" s="525"/>
      <c r="E76" s="528">
        <v>0</v>
      </c>
      <c r="F76" s="529">
        <v>0</v>
      </c>
      <c r="G76" s="529">
        <v>0</v>
      </c>
      <c r="H76" s="528">
        <v>0</v>
      </c>
      <c r="I76" s="528">
        <v>0</v>
      </c>
      <c r="J76" s="529">
        <v>0</v>
      </c>
      <c r="K76" s="528">
        <v>0</v>
      </c>
      <c r="L76" s="528">
        <v>0</v>
      </c>
      <c r="M76" s="528">
        <v>0</v>
      </c>
      <c r="N76" s="529">
        <v>0</v>
      </c>
      <c r="O76" s="529">
        <v>0</v>
      </c>
      <c r="P76" s="528">
        <v>0</v>
      </c>
      <c r="Q76" s="551">
        <v>0</v>
      </c>
      <c r="R76" s="581">
        <f t="shared" si="8"/>
        <v>0</v>
      </c>
    </row>
    <row r="77" spans="1:18" ht="15.75" customHeight="1">
      <c r="A77" s="482"/>
      <c r="B77" s="532" t="s">
        <v>52</v>
      </c>
      <c r="C77" s="533" t="s">
        <v>314</v>
      </c>
      <c r="D77" s="525"/>
      <c r="E77" s="540">
        <v>0</v>
      </c>
      <c r="F77" s="541">
        <v>0</v>
      </c>
      <c r="G77" s="541">
        <v>0</v>
      </c>
      <c r="H77" s="540">
        <v>0</v>
      </c>
      <c r="I77" s="540">
        <v>0</v>
      </c>
      <c r="J77" s="541">
        <v>0</v>
      </c>
      <c r="K77" s="540">
        <v>0</v>
      </c>
      <c r="L77" s="540">
        <v>0</v>
      </c>
      <c r="M77" s="540">
        <v>0</v>
      </c>
      <c r="N77" s="541">
        <v>0</v>
      </c>
      <c r="O77" s="541">
        <v>0</v>
      </c>
      <c r="P77" s="540">
        <v>0</v>
      </c>
      <c r="Q77" s="547">
        <v>0</v>
      </c>
      <c r="R77" s="579">
        <f t="shared" si="8"/>
        <v>0</v>
      </c>
    </row>
    <row r="78" spans="1:18" ht="15.75" customHeight="1">
      <c r="A78" s="482"/>
      <c r="B78" s="532" t="s">
        <v>53</v>
      </c>
      <c r="C78" s="217" t="s">
        <v>489</v>
      </c>
      <c r="D78" s="525"/>
      <c r="E78" s="540">
        <v>0</v>
      </c>
      <c r="F78" s="541">
        <v>0</v>
      </c>
      <c r="G78" s="541">
        <v>0</v>
      </c>
      <c r="H78" s="540">
        <v>0</v>
      </c>
      <c r="I78" s="540">
        <v>0</v>
      </c>
      <c r="J78" s="541">
        <v>0</v>
      </c>
      <c r="K78" s="540">
        <v>0</v>
      </c>
      <c r="L78" s="540">
        <v>0</v>
      </c>
      <c r="M78" s="540">
        <v>0</v>
      </c>
      <c r="N78" s="541">
        <v>0</v>
      </c>
      <c r="O78" s="541">
        <v>0</v>
      </c>
      <c r="P78" s="540">
        <v>0</v>
      </c>
      <c r="Q78" s="547">
        <v>0</v>
      </c>
      <c r="R78" s="579">
        <f t="shared" si="8"/>
        <v>0</v>
      </c>
    </row>
    <row r="79" spans="1:18" ht="15.75" customHeight="1">
      <c r="A79" s="482"/>
      <c r="B79" s="532" t="s">
        <v>516</v>
      </c>
      <c r="C79" s="217" t="s">
        <v>490</v>
      </c>
      <c r="D79" s="525"/>
      <c r="E79" s="540">
        <v>0</v>
      </c>
      <c r="F79" s="541">
        <v>0</v>
      </c>
      <c r="G79" s="541">
        <v>0</v>
      </c>
      <c r="H79" s="540">
        <v>0</v>
      </c>
      <c r="I79" s="540">
        <v>0</v>
      </c>
      <c r="J79" s="541">
        <v>0</v>
      </c>
      <c r="K79" s="540">
        <v>0</v>
      </c>
      <c r="L79" s="540">
        <v>0</v>
      </c>
      <c r="M79" s="540">
        <v>0</v>
      </c>
      <c r="N79" s="541">
        <v>0</v>
      </c>
      <c r="O79" s="541">
        <v>0</v>
      </c>
      <c r="P79" s="540">
        <v>0</v>
      </c>
      <c r="Q79" s="547">
        <v>0</v>
      </c>
      <c r="R79" s="579">
        <f t="shared" si="8"/>
        <v>0</v>
      </c>
    </row>
    <row r="80" spans="1:18" ht="15.75" customHeight="1">
      <c r="A80" s="482"/>
      <c r="B80" s="532" t="s">
        <v>517</v>
      </c>
      <c r="C80" s="582" t="s">
        <v>315</v>
      </c>
      <c r="D80" s="525"/>
      <c r="E80" s="540">
        <v>0</v>
      </c>
      <c r="F80" s="541">
        <v>0</v>
      </c>
      <c r="G80" s="541">
        <v>0</v>
      </c>
      <c r="H80" s="540">
        <v>0</v>
      </c>
      <c r="I80" s="540">
        <v>0</v>
      </c>
      <c r="J80" s="541">
        <v>0</v>
      </c>
      <c r="K80" s="540">
        <v>0</v>
      </c>
      <c r="L80" s="540">
        <v>0</v>
      </c>
      <c r="M80" s="540">
        <v>0</v>
      </c>
      <c r="N80" s="541">
        <v>0</v>
      </c>
      <c r="O80" s="541">
        <v>0</v>
      </c>
      <c r="P80" s="540">
        <v>0</v>
      </c>
      <c r="Q80" s="547">
        <v>0</v>
      </c>
      <c r="R80" s="579">
        <f t="shared" si="8"/>
        <v>0</v>
      </c>
    </row>
    <row r="81" spans="1:18" ht="15.75" customHeight="1">
      <c r="A81" s="482"/>
      <c r="B81" s="532" t="s">
        <v>518</v>
      </c>
      <c r="C81" s="583" t="s">
        <v>316</v>
      </c>
      <c r="D81" s="525"/>
      <c r="E81" s="540">
        <v>0</v>
      </c>
      <c r="F81" s="541">
        <v>0</v>
      </c>
      <c r="G81" s="541">
        <v>0</v>
      </c>
      <c r="H81" s="540">
        <v>0</v>
      </c>
      <c r="I81" s="540">
        <v>0</v>
      </c>
      <c r="J81" s="541">
        <v>0</v>
      </c>
      <c r="K81" s="540">
        <v>0</v>
      </c>
      <c r="L81" s="540">
        <v>0</v>
      </c>
      <c r="M81" s="540">
        <v>0</v>
      </c>
      <c r="N81" s="541">
        <v>0</v>
      </c>
      <c r="O81" s="541">
        <v>0</v>
      </c>
      <c r="P81" s="540">
        <v>0</v>
      </c>
      <c r="Q81" s="547">
        <v>0</v>
      </c>
      <c r="R81" s="579">
        <f t="shared" si="8"/>
        <v>0</v>
      </c>
    </row>
    <row r="82" spans="1:18" ht="15.75" customHeight="1">
      <c r="A82" s="482"/>
      <c r="B82" s="532" t="s">
        <v>519</v>
      </c>
      <c r="C82" s="557" t="s">
        <v>317</v>
      </c>
      <c r="D82" s="525"/>
      <c r="E82" s="540">
        <v>0</v>
      </c>
      <c r="F82" s="541">
        <v>0</v>
      </c>
      <c r="G82" s="541">
        <v>0</v>
      </c>
      <c r="H82" s="540">
        <v>0</v>
      </c>
      <c r="I82" s="540">
        <v>0</v>
      </c>
      <c r="J82" s="541">
        <v>0</v>
      </c>
      <c r="K82" s="540">
        <v>0</v>
      </c>
      <c r="L82" s="540">
        <v>0</v>
      </c>
      <c r="M82" s="540">
        <v>0</v>
      </c>
      <c r="N82" s="541">
        <v>0</v>
      </c>
      <c r="O82" s="541">
        <v>0</v>
      </c>
      <c r="P82" s="540">
        <v>0</v>
      </c>
      <c r="Q82" s="547">
        <v>0</v>
      </c>
      <c r="R82" s="579">
        <f t="shared" si="8"/>
        <v>0</v>
      </c>
    </row>
    <row r="83" spans="1:18" ht="15.75" customHeight="1">
      <c r="A83" s="482"/>
      <c r="B83" s="532" t="s">
        <v>520</v>
      </c>
      <c r="C83" s="557" t="s">
        <v>322</v>
      </c>
      <c r="D83" s="525"/>
      <c r="E83" s="540">
        <v>0</v>
      </c>
      <c r="F83" s="541">
        <v>0</v>
      </c>
      <c r="G83" s="541">
        <v>0</v>
      </c>
      <c r="H83" s="540">
        <v>0</v>
      </c>
      <c r="I83" s="540">
        <v>0</v>
      </c>
      <c r="J83" s="541">
        <v>0</v>
      </c>
      <c r="K83" s="540">
        <v>0</v>
      </c>
      <c r="L83" s="540">
        <v>0</v>
      </c>
      <c r="M83" s="540">
        <v>0</v>
      </c>
      <c r="N83" s="541">
        <v>0</v>
      </c>
      <c r="O83" s="541">
        <v>0</v>
      </c>
      <c r="P83" s="540">
        <v>0</v>
      </c>
      <c r="Q83" s="547">
        <v>0</v>
      </c>
      <c r="R83" s="579">
        <f t="shared" si="8"/>
        <v>0</v>
      </c>
    </row>
    <row r="84" spans="1:18" ht="15.75" customHeight="1">
      <c r="A84" s="482"/>
      <c r="B84" s="532" t="s">
        <v>521</v>
      </c>
      <c r="C84" s="533" t="s">
        <v>2</v>
      </c>
      <c r="D84" s="525"/>
      <c r="E84" s="540">
        <v>0</v>
      </c>
      <c r="F84" s="541">
        <v>0</v>
      </c>
      <c r="G84" s="541">
        <v>0</v>
      </c>
      <c r="H84" s="540">
        <v>0</v>
      </c>
      <c r="I84" s="540">
        <v>0</v>
      </c>
      <c r="J84" s="541">
        <v>0</v>
      </c>
      <c r="K84" s="540">
        <v>0</v>
      </c>
      <c r="L84" s="540">
        <v>0</v>
      </c>
      <c r="M84" s="540">
        <v>0</v>
      </c>
      <c r="N84" s="541">
        <v>0</v>
      </c>
      <c r="O84" s="541">
        <v>0</v>
      </c>
      <c r="P84" s="540">
        <v>0</v>
      </c>
      <c r="Q84" s="547">
        <v>0</v>
      </c>
      <c r="R84" s="579">
        <f t="shared" si="8"/>
        <v>0</v>
      </c>
    </row>
    <row r="85" spans="1:18" s="552" customFormat="1" ht="15.75" customHeight="1">
      <c r="A85" s="548"/>
      <c r="B85" s="490" t="s">
        <v>25</v>
      </c>
      <c r="C85" s="519" t="s">
        <v>514</v>
      </c>
      <c r="D85" s="549"/>
      <c r="E85" s="527">
        <v>0</v>
      </c>
      <c r="F85" s="526">
        <v>0</v>
      </c>
      <c r="G85" s="526">
        <v>0</v>
      </c>
      <c r="H85" s="527">
        <v>0</v>
      </c>
      <c r="I85" s="527">
        <v>0</v>
      </c>
      <c r="J85" s="529">
        <v>0</v>
      </c>
      <c r="K85" s="528">
        <v>0</v>
      </c>
      <c r="L85" s="528">
        <v>0</v>
      </c>
      <c r="M85" s="528">
        <v>0</v>
      </c>
      <c r="N85" s="529">
        <v>0</v>
      </c>
      <c r="O85" s="529">
        <v>0</v>
      </c>
      <c r="P85" s="528">
        <v>0</v>
      </c>
      <c r="Q85" s="551">
        <v>0</v>
      </c>
      <c r="R85" s="531">
        <f t="shared" si="8"/>
        <v>0</v>
      </c>
    </row>
    <row r="86" spans="1:18" s="552" customFormat="1" ht="15.75" customHeight="1">
      <c r="A86" s="548"/>
      <c r="B86" s="490" t="s">
        <v>26</v>
      </c>
      <c r="C86" s="519" t="s">
        <v>513</v>
      </c>
      <c r="D86" s="549"/>
      <c r="E86" s="527">
        <v>0</v>
      </c>
      <c r="F86" s="526">
        <v>0</v>
      </c>
      <c r="G86" s="526">
        <v>0</v>
      </c>
      <c r="H86" s="527">
        <v>0</v>
      </c>
      <c r="I86" s="527">
        <v>0</v>
      </c>
      <c r="J86" s="529">
        <v>0</v>
      </c>
      <c r="K86" s="528">
        <v>0</v>
      </c>
      <c r="L86" s="528">
        <v>0</v>
      </c>
      <c r="M86" s="528">
        <v>0</v>
      </c>
      <c r="N86" s="529">
        <v>0</v>
      </c>
      <c r="O86" s="529">
        <v>0</v>
      </c>
      <c r="P86" s="528">
        <v>0</v>
      </c>
      <c r="Q86" s="551">
        <v>0</v>
      </c>
      <c r="R86" s="531">
        <f t="shared" si="8"/>
        <v>0</v>
      </c>
    </row>
    <row r="87" spans="1:18" s="552" customFormat="1" ht="15.75" customHeight="1">
      <c r="A87" s="548"/>
      <c r="B87" s="490" t="s">
        <v>27</v>
      </c>
      <c r="C87" s="519" t="s">
        <v>454</v>
      </c>
      <c r="D87" s="549"/>
      <c r="E87" s="528">
        <v>0</v>
      </c>
      <c r="F87" s="529">
        <v>0</v>
      </c>
      <c r="G87" s="526">
        <v>0</v>
      </c>
      <c r="H87" s="527">
        <v>0</v>
      </c>
      <c r="I87" s="527">
        <v>0</v>
      </c>
      <c r="J87" s="529">
        <v>0</v>
      </c>
      <c r="K87" s="527">
        <v>0</v>
      </c>
      <c r="L87" s="527">
        <v>0</v>
      </c>
      <c r="M87" s="528">
        <v>0</v>
      </c>
      <c r="N87" s="529">
        <v>0</v>
      </c>
      <c r="O87" s="526">
        <v>0</v>
      </c>
      <c r="P87" s="528">
        <v>0</v>
      </c>
      <c r="Q87" s="551">
        <v>0</v>
      </c>
      <c r="R87" s="531">
        <f t="shared" si="8"/>
        <v>0</v>
      </c>
    </row>
    <row r="88" spans="1:18" s="552" customFormat="1" ht="15.75" customHeight="1">
      <c r="A88" s="548"/>
      <c r="B88" s="490" t="s">
        <v>28</v>
      </c>
      <c r="C88" s="519" t="s">
        <v>455</v>
      </c>
      <c r="D88" s="549"/>
      <c r="E88" s="528">
        <v>0</v>
      </c>
      <c r="F88" s="529">
        <v>0</v>
      </c>
      <c r="G88" s="526">
        <v>0</v>
      </c>
      <c r="H88" s="527">
        <v>0</v>
      </c>
      <c r="I88" s="527">
        <v>0</v>
      </c>
      <c r="J88" s="529">
        <v>0</v>
      </c>
      <c r="K88" s="527">
        <v>0</v>
      </c>
      <c r="L88" s="527">
        <v>0</v>
      </c>
      <c r="M88" s="528">
        <v>0</v>
      </c>
      <c r="N88" s="529">
        <v>0</v>
      </c>
      <c r="O88" s="526">
        <v>0</v>
      </c>
      <c r="P88" s="528">
        <v>0</v>
      </c>
      <c r="Q88" s="551">
        <v>0</v>
      </c>
      <c r="R88" s="531">
        <f t="shared" si="8"/>
        <v>0</v>
      </c>
    </row>
    <row r="89" spans="1:18" s="552" customFormat="1" ht="15.75" customHeight="1">
      <c r="A89" s="548"/>
      <c r="B89" s="490" t="s">
        <v>29</v>
      </c>
      <c r="C89" s="519" t="s">
        <v>453</v>
      </c>
      <c r="D89" s="549"/>
      <c r="E89" s="528">
        <v>0</v>
      </c>
      <c r="F89" s="529">
        <v>0</v>
      </c>
      <c r="G89" s="526">
        <v>0</v>
      </c>
      <c r="H89" s="527">
        <v>0</v>
      </c>
      <c r="I89" s="527">
        <v>0</v>
      </c>
      <c r="J89" s="529">
        <v>0</v>
      </c>
      <c r="K89" s="527">
        <v>0</v>
      </c>
      <c r="L89" s="527">
        <v>0</v>
      </c>
      <c r="M89" s="528">
        <v>0</v>
      </c>
      <c r="N89" s="529">
        <v>0</v>
      </c>
      <c r="O89" s="526">
        <v>0</v>
      </c>
      <c r="P89" s="528">
        <v>0</v>
      </c>
      <c r="Q89" s="551">
        <v>0</v>
      </c>
      <c r="R89" s="531">
        <f t="shared" si="8"/>
        <v>0</v>
      </c>
    </row>
    <row r="90" spans="1:18" ht="15.75" customHeight="1">
      <c r="A90" s="482"/>
      <c r="B90" s="524"/>
      <c r="C90" s="533"/>
      <c r="D90" s="545"/>
      <c r="E90" s="540"/>
      <c r="F90" s="541"/>
      <c r="G90" s="539"/>
      <c r="H90" s="538"/>
      <c r="I90" s="538"/>
      <c r="J90" s="541"/>
      <c r="K90" s="538"/>
      <c r="L90" s="538"/>
      <c r="M90" s="540"/>
      <c r="N90" s="541"/>
      <c r="O90" s="539"/>
      <c r="P90" s="540"/>
      <c r="Q90" s="547"/>
      <c r="R90" s="578"/>
    </row>
    <row r="91" spans="1:18" s="552" customFormat="1" ht="15.75" customHeight="1">
      <c r="A91" s="584"/>
      <c r="B91" s="567"/>
      <c r="C91" s="585" t="s">
        <v>522</v>
      </c>
      <c r="D91" s="586"/>
      <c r="E91" s="587">
        <f>SUM(E56,E59:E61,E66:E67,E71:E72,E76,E85:E89)</f>
        <v>60000</v>
      </c>
      <c r="F91" s="588">
        <f aca="true" t="shared" si="10" ref="F91:R91">SUM(F56,F59:F61,F66:F67,F71:F72,F76,F85:F89)</f>
        <v>96788</v>
      </c>
      <c r="G91" s="588">
        <f t="shared" si="10"/>
        <v>0</v>
      </c>
      <c r="H91" s="587">
        <f t="shared" si="10"/>
        <v>0</v>
      </c>
      <c r="I91" s="587">
        <f t="shared" si="10"/>
        <v>11920</v>
      </c>
      <c r="J91" s="588">
        <f t="shared" si="10"/>
        <v>0</v>
      </c>
      <c r="K91" s="589">
        <f t="shared" si="10"/>
        <v>42527</v>
      </c>
      <c r="L91" s="589">
        <f t="shared" si="10"/>
        <v>3269</v>
      </c>
      <c r="M91" s="589">
        <f t="shared" si="10"/>
        <v>17786</v>
      </c>
      <c r="N91" s="590">
        <f t="shared" si="10"/>
        <v>0</v>
      </c>
      <c r="O91" s="588">
        <f t="shared" si="10"/>
        <v>0</v>
      </c>
      <c r="P91" s="587">
        <f t="shared" si="10"/>
        <v>0</v>
      </c>
      <c r="Q91" s="591">
        <f t="shared" si="10"/>
        <v>0</v>
      </c>
      <c r="R91" s="592">
        <f t="shared" si="10"/>
        <v>232290</v>
      </c>
    </row>
    <row r="92" spans="1:18" ht="19.5" customHeight="1">
      <c r="A92" s="477"/>
      <c r="B92" s="478"/>
      <c r="C92" s="479"/>
      <c r="D92" s="479"/>
      <c r="E92" s="593"/>
      <c r="F92" s="593"/>
      <c r="G92" s="593"/>
      <c r="H92" s="593"/>
      <c r="I92" s="593"/>
      <c r="J92" s="593"/>
      <c r="K92" s="593"/>
      <c r="L92" s="593"/>
      <c r="M92" s="593"/>
      <c r="N92" s="593"/>
      <c r="O92" s="593"/>
      <c r="P92" s="593"/>
      <c r="Q92" s="593"/>
      <c r="R92" s="594"/>
    </row>
    <row r="93" spans="1:18" ht="19.5" customHeight="1">
      <c r="A93" s="482"/>
      <c r="B93" s="483"/>
      <c r="C93" s="595" t="s">
        <v>663</v>
      </c>
      <c r="D93" s="197"/>
      <c r="E93" s="596"/>
      <c r="F93" s="596"/>
      <c r="G93" s="596"/>
      <c r="H93" s="596"/>
      <c r="I93" s="596"/>
      <c r="J93" s="596"/>
      <c r="K93" s="596"/>
      <c r="L93" s="596"/>
      <c r="N93" s="596"/>
      <c r="O93" s="596"/>
      <c r="P93" s="596"/>
      <c r="Q93" s="596"/>
      <c r="R93" s="597"/>
    </row>
    <row r="94" spans="1:18" ht="19.5" customHeight="1">
      <c r="A94" s="482"/>
      <c r="B94" s="483"/>
      <c r="C94" s="595" t="s">
        <v>793</v>
      </c>
      <c r="D94" s="197"/>
      <c r="E94" s="596"/>
      <c r="F94" s="596"/>
      <c r="G94" s="596"/>
      <c r="H94" s="596"/>
      <c r="I94" s="596"/>
      <c r="J94" s="596"/>
      <c r="K94" s="596"/>
      <c r="L94" s="596"/>
      <c r="N94" s="596"/>
      <c r="O94" s="596"/>
      <c r="P94" s="596"/>
      <c r="Q94" s="596"/>
      <c r="R94" s="597"/>
    </row>
    <row r="95" spans="1:18" ht="19.5" customHeight="1">
      <c r="A95" s="566"/>
      <c r="B95" s="607"/>
      <c r="C95" s="615"/>
      <c r="D95" s="616"/>
      <c r="E95" s="611"/>
      <c r="F95" s="611"/>
      <c r="G95" s="611"/>
      <c r="H95" s="611"/>
      <c r="I95" s="611"/>
      <c r="J95" s="611"/>
      <c r="K95" s="611"/>
      <c r="L95" s="611"/>
      <c r="M95" s="611"/>
      <c r="N95" s="611"/>
      <c r="O95" s="611"/>
      <c r="P95" s="611"/>
      <c r="Q95" s="611"/>
      <c r="R95" s="612"/>
    </row>
    <row r="96" spans="1:18" ht="19.5" customHeight="1">
      <c r="A96" s="482"/>
      <c r="B96" s="483"/>
      <c r="C96" s="197"/>
      <c r="D96" s="197"/>
      <c r="E96" s="596"/>
      <c r="F96" s="596"/>
      <c r="G96" s="596"/>
      <c r="H96" s="596"/>
      <c r="I96" s="596"/>
      <c r="J96" s="596"/>
      <c r="K96" s="596"/>
      <c r="L96" s="596"/>
      <c r="N96" s="596"/>
      <c r="O96" s="596"/>
      <c r="P96" s="596"/>
      <c r="Q96" s="596"/>
      <c r="R96" s="597"/>
    </row>
    <row r="97" spans="1:18" ht="19.5" customHeight="1">
      <c r="A97" s="482"/>
      <c r="B97" s="483"/>
      <c r="C97" s="598" t="s">
        <v>699</v>
      </c>
      <c r="D97" s="599"/>
      <c r="E97" s="600"/>
      <c r="F97" s="601"/>
      <c r="G97" s="602" t="s">
        <v>681</v>
      </c>
      <c r="H97" s="601"/>
      <c r="I97" s="601"/>
      <c r="J97" s="601"/>
      <c r="K97" s="603" t="s">
        <v>700</v>
      </c>
      <c r="L97" s="601"/>
      <c r="M97" s="601"/>
      <c r="N97" s="598" t="s">
        <v>686</v>
      </c>
      <c r="O97" s="601"/>
      <c r="P97" s="601"/>
      <c r="Q97" s="598" t="s">
        <v>687</v>
      </c>
      <c r="R97" s="604"/>
    </row>
    <row r="98" spans="1:18" ht="19.5" customHeight="1">
      <c r="A98" s="482"/>
      <c r="B98" s="483"/>
      <c r="C98" s="598" t="s">
        <v>701</v>
      </c>
      <c r="D98" s="599"/>
      <c r="E98" s="600"/>
      <c r="F98" s="601"/>
      <c r="G98" s="602" t="s">
        <v>684</v>
      </c>
      <c r="H98" s="601"/>
      <c r="I98" s="601"/>
      <c r="J98" s="601"/>
      <c r="K98" s="603" t="s">
        <v>702</v>
      </c>
      <c r="L98" s="601"/>
      <c r="M98" s="601"/>
      <c r="N98" s="605" t="s">
        <v>703</v>
      </c>
      <c r="O98" s="601"/>
      <c r="P98" s="601"/>
      <c r="Q98" s="606" t="s">
        <v>690</v>
      </c>
      <c r="R98" s="604"/>
    </row>
    <row r="99" spans="1:18" ht="19.5" customHeight="1">
      <c r="A99" s="566"/>
      <c r="B99" s="607"/>
      <c r="C99" s="608"/>
      <c r="D99" s="609"/>
      <c r="E99" s="610"/>
      <c r="F99" s="610"/>
      <c r="G99" s="610"/>
      <c r="H99" s="610"/>
      <c r="I99" s="611"/>
      <c r="J99" s="611"/>
      <c r="K99" s="611"/>
      <c r="L99" s="611"/>
      <c r="M99" s="611"/>
      <c r="N99" s="611"/>
      <c r="O99" s="611"/>
      <c r="P99" s="611"/>
      <c r="Q99" s="611"/>
      <c r="R99" s="612"/>
    </row>
  </sheetData>
  <mergeCells count="4">
    <mergeCell ref="O4:Q4"/>
    <mergeCell ref="C6:C8"/>
    <mergeCell ref="C1:J1"/>
    <mergeCell ref="C2:M2"/>
  </mergeCells>
  <printOptions horizontalCentered="1" verticalCentered="1"/>
  <pageMargins left="0.43" right="0.39" top="0.42" bottom="0.56" header="0.5118110236220472" footer="0.25"/>
  <pageSetup fitToHeight="1" fitToWidth="1" horizontalDpi="600" verticalDpi="600" orientation="landscape" paperSize="9" scale="35" r:id="rId1"/>
  <headerFooter alignWithMargins="0">
    <oddFooter>&amp;CEkteki dipnotlar bu mali tabloların tamamlayıcısıdır.
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260" customWidth="1"/>
    <col min="2" max="2" width="9.140625" style="260" customWidth="1"/>
    <col min="3" max="3" width="89.140625" style="260" customWidth="1"/>
    <col min="4" max="4" width="9.140625" style="260" customWidth="1"/>
    <col min="5" max="6" width="29.421875" style="260" bestFit="1" customWidth="1"/>
    <col min="7" max="16384" width="9.140625" style="260" customWidth="1"/>
  </cols>
  <sheetData>
    <row r="1" spans="1:16" ht="12.75" customHeight="1">
      <c r="A1" s="178"/>
      <c r="B1" s="179"/>
      <c r="C1" s="180"/>
      <c r="D1" s="181"/>
      <c r="E1" s="274"/>
      <c r="F1" s="275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spans="1:16" ht="43.5" customHeight="1">
      <c r="A2" s="182"/>
      <c r="B2" s="709" t="s">
        <v>671</v>
      </c>
      <c r="C2" s="710"/>
      <c r="D2" s="710"/>
      <c r="E2" s="710"/>
      <c r="F2" s="711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ht="12.75" customHeight="1">
      <c r="A3" s="183"/>
      <c r="B3" s="184"/>
      <c r="C3" s="185"/>
      <c r="D3" s="68"/>
      <c r="E3" s="277"/>
      <c r="F3" s="278"/>
      <c r="G3" s="276"/>
      <c r="H3" s="276"/>
      <c r="I3" s="276"/>
      <c r="J3" s="276"/>
      <c r="K3" s="276"/>
      <c r="L3" s="276"/>
      <c r="M3" s="276"/>
      <c r="N3" s="276"/>
      <c r="O3" s="276"/>
      <c r="P3" s="276"/>
    </row>
    <row r="4" spans="1:16" ht="18.75" customHeight="1">
      <c r="A4" s="279"/>
      <c r="B4" s="280"/>
      <c r="C4" s="264"/>
      <c r="D4" s="281"/>
      <c r="E4" s="712" t="s">
        <v>166</v>
      </c>
      <c r="F4" s="713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1:6" ht="15.75">
      <c r="A5" s="115"/>
      <c r="B5" s="9"/>
      <c r="C5" s="262"/>
      <c r="D5" s="186"/>
      <c r="E5" s="186" t="s">
        <v>0</v>
      </c>
      <c r="F5" s="617" t="s">
        <v>1</v>
      </c>
    </row>
    <row r="6" spans="1:7" ht="31.5">
      <c r="A6" s="115"/>
      <c r="B6" s="9"/>
      <c r="C6" s="262"/>
      <c r="D6" s="25"/>
      <c r="E6" s="322" t="s">
        <v>678</v>
      </c>
      <c r="F6" s="618" t="s">
        <v>678</v>
      </c>
      <c r="G6" s="262"/>
    </row>
    <row r="7" spans="1:6" ht="15.75" customHeight="1">
      <c r="A7" s="116"/>
      <c r="B7" s="60"/>
      <c r="C7" s="187"/>
      <c r="D7" s="226"/>
      <c r="E7" s="228" t="s">
        <v>673</v>
      </c>
      <c r="F7" s="619" t="s">
        <v>674</v>
      </c>
    </row>
    <row r="8" spans="1:6" ht="18.75" customHeight="1">
      <c r="A8" s="115"/>
      <c r="B8" s="9"/>
      <c r="C8" s="188"/>
      <c r="D8" s="189" t="s">
        <v>98</v>
      </c>
      <c r="E8" s="190"/>
      <c r="F8" s="620"/>
    </row>
    <row r="9" spans="1:6" ht="18.75">
      <c r="A9" s="115"/>
      <c r="B9" s="191" t="s">
        <v>323</v>
      </c>
      <c r="C9" s="187" t="s">
        <v>324</v>
      </c>
      <c r="D9" s="192"/>
      <c r="E9" s="193"/>
      <c r="F9" s="621"/>
    </row>
    <row r="10" spans="1:6" ht="12.75" customHeight="1">
      <c r="A10" s="115"/>
      <c r="B10" s="191"/>
      <c r="C10" s="187"/>
      <c r="D10" s="192"/>
      <c r="E10" s="193"/>
      <c r="F10" s="621"/>
    </row>
    <row r="11" spans="1:6" ht="18.75">
      <c r="A11" s="115"/>
      <c r="B11" s="195" t="s">
        <v>40</v>
      </c>
      <c r="C11" s="196" t="s">
        <v>325</v>
      </c>
      <c r="D11" s="192"/>
      <c r="E11" s="622">
        <f>SUM(E13:E21)</f>
        <v>28944</v>
      </c>
      <c r="F11" s="623">
        <f>SUM(F13:F21)</f>
        <v>17524</v>
      </c>
    </row>
    <row r="12" spans="1:6" ht="12.75" customHeight="1">
      <c r="A12" s="115"/>
      <c r="B12" s="197"/>
      <c r="C12" s="198"/>
      <c r="D12" s="192"/>
      <c r="E12" s="229"/>
      <c r="F12" s="231"/>
    </row>
    <row r="13" spans="1:6" ht="18.75">
      <c r="A13" s="115"/>
      <c r="B13" s="170" t="s">
        <v>71</v>
      </c>
      <c r="C13" s="102" t="s">
        <v>326</v>
      </c>
      <c r="D13" s="192"/>
      <c r="E13" s="246">
        <v>28255</v>
      </c>
      <c r="F13" s="230">
        <v>17138</v>
      </c>
    </row>
    <row r="14" spans="1:6" ht="18.75">
      <c r="A14" s="115"/>
      <c r="B14" s="170" t="s">
        <v>72</v>
      </c>
      <c r="C14" s="102" t="s">
        <v>327</v>
      </c>
      <c r="D14" s="192"/>
      <c r="E14" s="246">
        <v>-419</v>
      </c>
      <c r="F14" s="230">
        <v>-849</v>
      </c>
    </row>
    <row r="15" spans="1:6" ht="18.75">
      <c r="A15" s="115"/>
      <c r="B15" s="170" t="s">
        <v>73</v>
      </c>
      <c r="C15" s="102" t="s">
        <v>328</v>
      </c>
      <c r="D15" s="192"/>
      <c r="E15" s="246">
        <v>0</v>
      </c>
      <c r="F15" s="230">
        <v>0</v>
      </c>
    </row>
    <row r="16" spans="1:6" ht="18.75">
      <c r="A16" s="115"/>
      <c r="B16" s="170" t="s">
        <v>74</v>
      </c>
      <c r="C16" s="102" t="s">
        <v>37</v>
      </c>
      <c r="D16" s="192"/>
      <c r="E16" s="246">
        <v>817</v>
      </c>
      <c r="F16" s="230">
        <v>940</v>
      </c>
    </row>
    <row r="17" spans="1:6" ht="18.75">
      <c r="A17" s="115"/>
      <c r="B17" s="170" t="s">
        <v>329</v>
      </c>
      <c r="C17" s="102" t="s">
        <v>330</v>
      </c>
      <c r="D17" s="192"/>
      <c r="E17" s="246">
        <v>12008</v>
      </c>
      <c r="F17" s="230">
        <v>11435</v>
      </c>
    </row>
    <row r="18" spans="1:6" ht="18.75">
      <c r="A18" s="115"/>
      <c r="B18" s="170" t="s">
        <v>332</v>
      </c>
      <c r="C18" s="102" t="s">
        <v>331</v>
      </c>
      <c r="D18" s="192"/>
      <c r="E18" s="246">
        <v>0</v>
      </c>
      <c r="F18" s="230">
        <v>0</v>
      </c>
    </row>
    <row r="19" spans="1:6" ht="18.75">
      <c r="A19" s="115"/>
      <c r="B19" s="170" t="s">
        <v>334</v>
      </c>
      <c r="C19" s="102" t="s">
        <v>333</v>
      </c>
      <c r="D19" s="192"/>
      <c r="E19" s="246">
        <v>-7271</v>
      </c>
      <c r="F19" s="230">
        <v>-6519</v>
      </c>
    </row>
    <row r="20" spans="1:6" ht="18.75">
      <c r="A20" s="115"/>
      <c r="B20" s="170" t="s">
        <v>336</v>
      </c>
      <c r="C20" s="102" t="s">
        <v>335</v>
      </c>
      <c r="D20" s="192"/>
      <c r="E20" s="246">
        <v>2128</v>
      </c>
      <c r="F20" s="230">
        <v>-206</v>
      </c>
    </row>
    <row r="21" spans="1:6" ht="18.75">
      <c r="A21" s="115"/>
      <c r="B21" s="170" t="s">
        <v>337</v>
      </c>
      <c r="C21" s="102" t="s">
        <v>290</v>
      </c>
      <c r="D21" s="199"/>
      <c r="E21" s="246">
        <v>-6574</v>
      </c>
      <c r="F21" s="230">
        <v>-4415</v>
      </c>
    </row>
    <row r="22" spans="1:6" ht="21" customHeight="1">
      <c r="A22" s="115"/>
      <c r="B22" s="200"/>
      <c r="C22" s="198"/>
      <c r="D22" s="192"/>
      <c r="E22" s="229"/>
      <c r="F22" s="230"/>
    </row>
    <row r="23" spans="1:6" ht="18.75">
      <c r="A23" s="115"/>
      <c r="B23" s="195" t="s">
        <v>39</v>
      </c>
      <c r="C23" s="196" t="s">
        <v>338</v>
      </c>
      <c r="D23" s="192"/>
      <c r="E23" s="622">
        <f>SUM(E25:E35)</f>
        <v>383142</v>
      </c>
      <c r="F23" s="623">
        <f>SUM(F25:F35)</f>
        <v>70861</v>
      </c>
    </row>
    <row r="24" spans="1:6" ht="12.75" customHeight="1">
      <c r="A24" s="115"/>
      <c r="B24" s="200"/>
      <c r="C24" s="198"/>
      <c r="D24" s="192"/>
      <c r="E24" s="229"/>
      <c r="F24" s="231"/>
    </row>
    <row r="25" spans="1:6" ht="18.75">
      <c r="A25" s="115"/>
      <c r="B25" s="170" t="s">
        <v>339</v>
      </c>
      <c r="C25" s="17" t="s">
        <v>636</v>
      </c>
      <c r="D25" s="192"/>
      <c r="E25" s="246">
        <v>-63</v>
      </c>
      <c r="F25" s="230">
        <v>66</v>
      </c>
    </row>
    <row r="26" spans="1:6" ht="18.75">
      <c r="A26" s="115"/>
      <c r="B26" s="170" t="s">
        <v>340</v>
      </c>
      <c r="C26" s="102" t="s">
        <v>637</v>
      </c>
      <c r="D26" s="192"/>
      <c r="E26" s="246">
        <v>0</v>
      </c>
      <c r="F26" s="230">
        <v>0</v>
      </c>
    </row>
    <row r="27" spans="1:6" ht="18.75">
      <c r="A27" s="115"/>
      <c r="B27" s="170" t="s">
        <v>342</v>
      </c>
      <c r="C27" s="102" t="s">
        <v>341</v>
      </c>
      <c r="D27" s="192"/>
      <c r="E27" s="246">
        <v>0</v>
      </c>
      <c r="F27" s="230">
        <v>0</v>
      </c>
    </row>
    <row r="28" spans="1:6" ht="18.75">
      <c r="A28" s="115"/>
      <c r="B28" s="201" t="s">
        <v>344</v>
      </c>
      <c r="C28" s="102" t="s">
        <v>343</v>
      </c>
      <c r="D28" s="192"/>
      <c r="E28" s="246">
        <v>867</v>
      </c>
      <c r="F28" s="230">
        <v>-5877</v>
      </c>
    </row>
    <row r="29" spans="1:6" ht="18.75">
      <c r="A29" s="115"/>
      <c r="B29" s="170" t="s">
        <v>346</v>
      </c>
      <c r="C29" s="102" t="s">
        <v>345</v>
      </c>
      <c r="D29" s="192"/>
      <c r="E29" s="246">
        <v>-213</v>
      </c>
      <c r="F29" s="230">
        <v>11935</v>
      </c>
    </row>
    <row r="30" spans="1:6" ht="18.75">
      <c r="A30" s="115"/>
      <c r="B30" s="170" t="s">
        <v>348</v>
      </c>
      <c r="C30" s="102" t="s">
        <v>347</v>
      </c>
      <c r="D30" s="192"/>
      <c r="E30" s="246">
        <v>0</v>
      </c>
      <c r="F30" s="230">
        <v>0</v>
      </c>
    </row>
    <row r="31" spans="1:6" ht="18.75">
      <c r="A31" s="115"/>
      <c r="B31" s="170" t="s">
        <v>350</v>
      </c>
      <c r="C31" s="102" t="s">
        <v>349</v>
      </c>
      <c r="D31" s="192"/>
      <c r="E31" s="246">
        <v>0</v>
      </c>
      <c r="F31" s="230">
        <v>0</v>
      </c>
    </row>
    <row r="32" spans="1:6" ht="18.75">
      <c r="A32" s="115"/>
      <c r="B32" s="170" t="s">
        <v>352</v>
      </c>
      <c r="C32" s="102" t="s">
        <v>351</v>
      </c>
      <c r="D32" s="192"/>
      <c r="E32" s="246">
        <v>20000</v>
      </c>
      <c r="F32" s="230">
        <v>0</v>
      </c>
    </row>
    <row r="33" spans="1:6" ht="18.75">
      <c r="A33" s="115"/>
      <c r="B33" s="170" t="s">
        <v>354</v>
      </c>
      <c r="C33" s="102" t="s">
        <v>353</v>
      </c>
      <c r="D33" s="192"/>
      <c r="E33" s="246">
        <v>-2197</v>
      </c>
      <c r="F33" s="230">
        <v>-18540</v>
      </c>
    </row>
    <row r="34" spans="1:6" ht="18.75">
      <c r="A34" s="115"/>
      <c r="B34" s="170" t="s">
        <v>507</v>
      </c>
      <c r="C34" s="102" t="s">
        <v>355</v>
      </c>
      <c r="D34" s="199"/>
      <c r="E34" s="246">
        <v>364748</v>
      </c>
      <c r="F34" s="230">
        <v>83277</v>
      </c>
    </row>
    <row r="35" spans="1:6" ht="12.75" customHeight="1">
      <c r="A35" s="115"/>
      <c r="B35" s="197"/>
      <c r="C35" s="202"/>
      <c r="D35" s="102"/>
      <c r="E35" s="229"/>
      <c r="F35" s="232"/>
    </row>
    <row r="36" spans="1:6" ht="18.75">
      <c r="A36" s="115"/>
      <c r="B36" s="191" t="s">
        <v>15</v>
      </c>
      <c r="C36" s="196" t="s">
        <v>356</v>
      </c>
      <c r="D36" s="192"/>
      <c r="E36" s="622">
        <f>E23+E11</f>
        <v>412086</v>
      </c>
      <c r="F36" s="623">
        <f>F23+F11</f>
        <v>88385</v>
      </c>
    </row>
    <row r="37" spans="1:6" ht="12.75" customHeight="1">
      <c r="A37" s="115"/>
      <c r="B37" s="197"/>
      <c r="C37" s="202"/>
      <c r="D37" s="102"/>
      <c r="E37" s="229"/>
      <c r="F37" s="232"/>
    </row>
    <row r="38" spans="1:6" ht="18.75">
      <c r="A38" s="115"/>
      <c r="B38" s="191" t="s">
        <v>357</v>
      </c>
      <c r="C38" s="187" t="s">
        <v>358</v>
      </c>
      <c r="D38" s="102"/>
      <c r="E38" s="229"/>
      <c r="F38" s="232"/>
    </row>
    <row r="39" spans="1:6" ht="12.75" customHeight="1">
      <c r="A39" s="115"/>
      <c r="B39" s="200"/>
      <c r="C39" s="202"/>
      <c r="D39" s="102"/>
      <c r="E39" s="229"/>
      <c r="F39" s="232"/>
    </row>
    <row r="40" spans="1:6" ht="18.75">
      <c r="A40" s="115"/>
      <c r="B40" s="191" t="s">
        <v>20</v>
      </c>
      <c r="C40" s="196" t="s">
        <v>359</v>
      </c>
      <c r="D40" s="192"/>
      <c r="E40" s="622">
        <f>SUM(E41:E50)</f>
        <v>22179</v>
      </c>
      <c r="F40" s="623">
        <f>SUM(F41:F50)</f>
        <v>18346</v>
      </c>
    </row>
    <row r="41" spans="1:6" ht="12.75" customHeight="1">
      <c r="A41" s="115"/>
      <c r="B41" s="200"/>
      <c r="C41" s="198"/>
      <c r="D41" s="102"/>
      <c r="E41" s="229"/>
      <c r="F41" s="232"/>
    </row>
    <row r="42" spans="1:6" ht="18.75">
      <c r="A42" s="115"/>
      <c r="B42" s="170" t="s">
        <v>43</v>
      </c>
      <c r="C42" s="102" t="s">
        <v>505</v>
      </c>
      <c r="D42" s="199"/>
      <c r="E42" s="246">
        <v>0</v>
      </c>
      <c r="F42" s="230">
        <v>0</v>
      </c>
    </row>
    <row r="43" spans="1:6" ht="18.75">
      <c r="A43" s="115"/>
      <c r="B43" s="170" t="s">
        <v>44</v>
      </c>
      <c r="C43" s="102" t="s">
        <v>504</v>
      </c>
      <c r="D43" s="199"/>
      <c r="E43" s="246">
        <v>0</v>
      </c>
      <c r="F43" s="230">
        <v>0</v>
      </c>
    </row>
    <row r="44" spans="1:6" ht="18.75">
      <c r="A44" s="115"/>
      <c r="B44" s="170" t="s">
        <v>45</v>
      </c>
      <c r="C44" s="102" t="s">
        <v>360</v>
      </c>
      <c r="D44" s="192"/>
      <c r="E44" s="246">
        <v>-127</v>
      </c>
      <c r="F44" s="230">
        <v>-180</v>
      </c>
    </row>
    <row r="45" spans="1:6" ht="18.75">
      <c r="A45" s="115"/>
      <c r="B45" s="170" t="s">
        <v>82</v>
      </c>
      <c r="C45" s="102" t="s">
        <v>361</v>
      </c>
      <c r="D45" s="192"/>
      <c r="E45" s="246">
        <v>326</v>
      </c>
      <c r="F45" s="230">
        <v>58</v>
      </c>
    </row>
    <row r="46" spans="1:6" ht="18.75">
      <c r="A46" s="115"/>
      <c r="B46" s="170" t="s">
        <v>83</v>
      </c>
      <c r="C46" s="102" t="s">
        <v>638</v>
      </c>
      <c r="D46" s="192"/>
      <c r="E46" s="246">
        <v>0</v>
      </c>
      <c r="F46" s="230">
        <v>-68</v>
      </c>
    </row>
    <row r="47" spans="1:6" ht="18.75">
      <c r="A47" s="115"/>
      <c r="B47" s="170" t="s">
        <v>362</v>
      </c>
      <c r="C47" s="102" t="s">
        <v>639</v>
      </c>
      <c r="D47" s="192"/>
      <c r="E47" s="246">
        <v>0</v>
      </c>
      <c r="F47" s="230">
        <v>0</v>
      </c>
    </row>
    <row r="48" spans="1:6" ht="18.75">
      <c r="A48" s="115"/>
      <c r="B48" s="170" t="s">
        <v>363</v>
      </c>
      <c r="C48" s="102" t="s">
        <v>364</v>
      </c>
      <c r="D48" s="192"/>
      <c r="E48" s="246">
        <v>-38836</v>
      </c>
      <c r="F48" s="230">
        <v>16383</v>
      </c>
    </row>
    <row r="49" spans="1:6" ht="18.75">
      <c r="A49" s="115"/>
      <c r="B49" s="170" t="s">
        <v>365</v>
      </c>
      <c r="C49" s="102" t="s">
        <v>366</v>
      </c>
      <c r="D49" s="192"/>
      <c r="E49" s="246">
        <v>61159</v>
      </c>
      <c r="F49" s="230">
        <v>0</v>
      </c>
    </row>
    <row r="50" spans="1:6" ht="18.75">
      <c r="A50" s="115"/>
      <c r="B50" s="170" t="s">
        <v>367</v>
      </c>
      <c r="C50" s="102" t="s">
        <v>290</v>
      </c>
      <c r="D50" s="199"/>
      <c r="E50" s="246">
        <v>-343</v>
      </c>
      <c r="F50" s="230">
        <v>2153</v>
      </c>
    </row>
    <row r="51" spans="1:6" ht="12.75" customHeight="1">
      <c r="A51" s="115"/>
      <c r="B51" s="200"/>
      <c r="C51" s="198"/>
      <c r="D51" s="192"/>
      <c r="E51" s="229"/>
      <c r="F51" s="231"/>
    </row>
    <row r="52" spans="1:6" ht="18.75">
      <c r="A52" s="115"/>
      <c r="B52" s="191" t="s">
        <v>368</v>
      </c>
      <c r="C52" s="187" t="s">
        <v>369</v>
      </c>
      <c r="D52" s="192"/>
      <c r="E52" s="229"/>
      <c r="F52" s="231"/>
    </row>
    <row r="53" spans="1:6" ht="12.75" customHeight="1">
      <c r="A53" s="115"/>
      <c r="B53" s="200"/>
      <c r="C53" s="198"/>
      <c r="D53" s="192"/>
      <c r="E53" s="229"/>
      <c r="F53" s="231"/>
    </row>
    <row r="54" spans="1:6" ht="18.75">
      <c r="A54" s="115"/>
      <c r="B54" s="191" t="s">
        <v>19</v>
      </c>
      <c r="C54" s="196" t="s">
        <v>370</v>
      </c>
      <c r="D54" s="192"/>
      <c r="E54" s="229">
        <f>SUM(E56:E61)</f>
        <v>-21821</v>
      </c>
      <c r="F54" s="230">
        <f>SUM(F56:F61)</f>
        <v>-25416</v>
      </c>
    </row>
    <row r="55" spans="1:6" ht="12.75" customHeight="1">
      <c r="A55" s="115"/>
      <c r="B55" s="197"/>
      <c r="C55" s="198"/>
      <c r="D55" s="192"/>
      <c r="E55" s="229"/>
      <c r="F55" s="231"/>
    </row>
    <row r="56" spans="1:6" ht="18.75">
      <c r="A56" s="115"/>
      <c r="B56" s="170" t="s">
        <v>46</v>
      </c>
      <c r="C56" s="102" t="s">
        <v>371</v>
      </c>
      <c r="D56" s="192"/>
      <c r="E56" s="246">
        <v>0</v>
      </c>
      <c r="F56" s="230">
        <v>0</v>
      </c>
    </row>
    <row r="57" spans="1:6" ht="18.75">
      <c r="A57" s="115"/>
      <c r="B57" s="170" t="s">
        <v>49</v>
      </c>
      <c r="C57" s="102" t="s">
        <v>372</v>
      </c>
      <c r="D57" s="192"/>
      <c r="E57" s="246">
        <v>0</v>
      </c>
      <c r="F57" s="230">
        <v>0</v>
      </c>
    </row>
    <row r="58" spans="1:6" ht="19.5">
      <c r="A58" s="115"/>
      <c r="B58" s="170" t="s">
        <v>373</v>
      </c>
      <c r="C58" s="102" t="s">
        <v>374</v>
      </c>
      <c r="D58" s="192"/>
      <c r="E58" s="246">
        <v>0</v>
      </c>
      <c r="F58" s="230">
        <v>0</v>
      </c>
    </row>
    <row r="59" spans="1:6" ht="19.5">
      <c r="A59" s="115"/>
      <c r="B59" s="170" t="s">
        <v>375</v>
      </c>
      <c r="C59" s="102" t="s">
        <v>376</v>
      </c>
      <c r="D59" s="192"/>
      <c r="E59" s="246">
        <v>-22266</v>
      </c>
      <c r="F59" s="230">
        <v>-26007</v>
      </c>
    </row>
    <row r="60" spans="1:6" ht="18.75">
      <c r="A60" s="115"/>
      <c r="B60" s="170" t="s">
        <v>377</v>
      </c>
      <c r="C60" s="102" t="s">
        <v>378</v>
      </c>
      <c r="D60" s="25"/>
      <c r="E60" s="246">
        <v>0</v>
      </c>
      <c r="F60" s="230">
        <v>0</v>
      </c>
    </row>
    <row r="61" spans="1:6" ht="18.75">
      <c r="A61" s="115"/>
      <c r="B61" s="170" t="s">
        <v>379</v>
      </c>
      <c r="C61" s="102" t="s">
        <v>290</v>
      </c>
      <c r="D61" s="199"/>
      <c r="E61" s="246">
        <v>445</v>
      </c>
      <c r="F61" s="230">
        <v>591</v>
      </c>
    </row>
    <row r="62" spans="1:6" ht="12.75" customHeight="1">
      <c r="A62" s="115"/>
      <c r="B62" s="170"/>
      <c r="C62" s="102"/>
      <c r="D62" s="25"/>
      <c r="E62" s="233"/>
      <c r="F62" s="234"/>
    </row>
    <row r="63" spans="1:6" ht="18.75">
      <c r="A63" s="115"/>
      <c r="B63" s="191" t="s">
        <v>18</v>
      </c>
      <c r="C63" s="196" t="s">
        <v>380</v>
      </c>
      <c r="D63" s="199" t="s">
        <v>97</v>
      </c>
      <c r="E63" s="229">
        <v>-55</v>
      </c>
      <c r="F63" s="230">
        <v>73</v>
      </c>
    </row>
    <row r="64" spans="1:6" ht="21.75" customHeight="1">
      <c r="A64" s="115"/>
      <c r="B64" s="174"/>
      <c r="C64" s="198"/>
      <c r="D64" s="23"/>
      <c r="E64" s="233"/>
      <c r="F64" s="235"/>
    </row>
    <row r="65" spans="1:6" ht="18.75">
      <c r="A65" s="115"/>
      <c r="B65" s="191" t="s">
        <v>17</v>
      </c>
      <c r="C65" s="196" t="s">
        <v>381</v>
      </c>
      <c r="D65" s="25"/>
      <c r="E65" s="247">
        <f>E36+E40+E54+E63</f>
        <v>412389</v>
      </c>
      <c r="F65" s="230">
        <f>F36+F40+F54+F63</f>
        <v>81388</v>
      </c>
    </row>
    <row r="66" spans="1:6" ht="12.75" customHeight="1">
      <c r="A66" s="115"/>
      <c r="B66" s="174"/>
      <c r="C66" s="187"/>
      <c r="D66" s="25"/>
      <c r="E66" s="233"/>
      <c r="F66" s="236"/>
    </row>
    <row r="67" spans="1:6" ht="22.5">
      <c r="A67" s="115"/>
      <c r="B67" s="191" t="s">
        <v>22</v>
      </c>
      <c r="C67" s="196" t="s">
        <v>382</v>
      </c>
      <c r="D67" s="14"/>
      <c r="E67" s="229">
        <v>458824</v>
      </c>
      <c r="F67" s="230">
        <v>240373</v>
      </c>
    </row>
    <row r="68" spans="1:6" ht="12.75" customHeight="1">
      <c r="A68" s="115"/>
      <c r="B68" s="191"/>
      <c r="C68" s="282"/>
      <c r="D68" s="25"/>
      <c r="E68" s="233"/>
      <c r="F68" s="236"/>
    </row>
    <row r="69" spans="1:6" ht="18.75">
      <c r="A69" s="203"/>
      <c r="B69" s="204" t="s">
        <v>21</v>
      </c>
      <c r="C69" s="205" t="s">
        <v>383</v>
      </c>
      <c r="D69" s="206"/>
      <c r="E69" s="237">
        <f>E65+E67</f>
        <v>871213</v>
      </c>
      <c r="F69" s="238">
        <f>F65+F67</f>
        <v>321761</v>
      </c>
    </row>
    <row r="70" spans="1:6" ht="18.75">
      <c r="A70" s="363"/>
      <c r="B70" s="364"/>
      <c r="C70" s="365"/>
      <c r="D70" s="366"/>
      <c r="E70" s="367"/>
      <c r="F70" s="368"/>
    </row>
    <row r="71" spans="1:6" ht="15.75">
      <c r="A71" s="332"/>
      <c r="B71" s="81"/>
      <c r="C71" s="81"/>
      <c r="D71" s="369"/>
      <c r="E71" s="81"/>
      <c r="F71" s="370"/>
    </row>
    <row r="72" spans="1:6" ht="15.75">
      <c r="A72" s="332"/>
      <c r="B72" s="81"/>
      <c r="C72" s="81"/>
      <c r="D72" s="369"/>
      <c r="E72" s="81"/>
      <c r="F72" s="370"/>
    </row>
    <row r="73" spans="1:6" ht="15.75">
      <c r="A73" s="332"/>
      <c r="B73" s="81"/>
      <c r="C73" s="328" t="s">
        <v>704</v>
      </c>
      <c r="D73" s="328"/>
      <c r="E73" s="362" t="s">
        <v>681</v>
      </c>
      <c r="F73" s="371"/>
    </row>
    <row r="74" spans="1:6" ht="15.75">
      <c r="A74" s="332"/>
      <c r="B74" s="81"/>
      <c r="C74" s="328" t="s">
        <v>705</v>
      </c>
      <c r="D74" s="328"/>
      <c r="E74" s="362" t="s">
        <v>684</v>
      </c>
      <c r="F74" s="371"/>
    </row>
    <row r="75" spans="1:6" ht="15.75">
      <c r="A75" s="332"/>
      <c r="B75" s="81"/>
      <c r="C75" s="329"/>
      <c r="D75" s="329"/>
      <c r="E75" s="330"/>
      <c r="F75" s="371"/>
    </row>
    <row r="76" spans="1:6" ht="15.75">
      <c r="A76" s="332"/>
      <c r="B76" s="81"/>
      <c r="C76" s="329"/>
      <c r="D76" s="329"/>
      <c r="E76" s="330"/>
      <c r="F76" s="371"/>
    </row>
    <row r="77" spans="1:6" ht="15.75">
      <c r="A77" s="332"/>
      <c r="B77" s="81"/>
      <c r="C77" s="329"/>
      <c r="D77" s="329"/>
      <c r="E77" s="330"/>
      <c r="F77" s="371"/>
    </row>
    <row r="78" spans="1:6" ht="15.75">
      <c r="A78" s="332"/>
      <c r="B78" s="81"/>
      <c r="C78" s="328"/>
      <c r="D78" s="328"/>
      <c r="E78" s="330"/>
      <c r="F78" s="371"/>
    </row>
    <row r="79" spans="1:6" ht="15.75">
      <c r="A79" s="332"/>
      <c r="B79" s="81"/>
      <c r="C79" s="328" t="s">
        <v>706</v>
      </c>
      <c r="D79" s="328"/>
      <c r="E79" s="362" t="s">
        <v>687</v>
      </c>
      <c r="F79" s="371"/>
    </row>
    <row r="80" spans="1:6" ht="15.75">
      <c r="A80" s="332"/>
      <c r="B80" s="81"/>
      <c r="C80" s="328" t="s">
        <v>707</v>
      </c>
      <c r="D80" s="328"/>
      <c r="E80" s="362" t="s">
        <v>690</v>
      </c>
      <c r="F80" s="371"/>
    </row>
    <row r="81" spans="1:6" ht="15.75">
      <c r="A81" s="333"/>
      <c r="B81" s="334"/>
      <c r="C81" s="334"/>
      <c r="D81" s="372"/>
      <c r="E81" s="334"/>
      <c r="F81" s="373"/>
    </row>
    <row r="82" ht="15.75">
      <c r="D82" s="207"/>
    </row>
    <row r="83" ht="15.75">
      <c r="D83" s="207"/>
    </row>
    <row r="84" ht="15.75">
      <c r="D84" s="207"/>
    </row>
    <row r="85" ht="15.75">
      <c r="D85" s="207"/>
    </row>
    <row r="86" ht="15.75">
      <c r="D86" s="207"/>
    </row>
    <row r="87" ht="15.75">
      <c r="D87" s="207"/>
    </row>
    <row r="88" ht="15.75">
      <c r="D88" s="207"/>
    </row>
    <row r="89" ht="15.75">
      <c r="D89" s="207"/>
    </row>
    <row r="90" ht="15.75">
      <c r="D90" s="207"/>
    </row>
    <row r="91" ht="15.75">
      <c r="D91" s="207"/>
    </row>
    <row r="92" ht="15.75">
      <c r="D92" s="207"/>
    </row>
    <row r="93" ht="15.75">
      <c r="D93" s="207"/>
    </row>
    <row r="94" ht="15.75">
      <c r="D94" s="207"/>
    </row>
    <row r="95" ht="15.75">
      <c r="D95" s="207"/>
    </row>
    <row r="96" ht="15.75">
      <c r="D96" s="207"/>
    </row>
    <row r="97" ht="15.75">
      <c r="D97" s="207"/>
    </row>
    <row r="98" ht="15.75">
      <c r="D98" s="207"/>
    </row>
    <row r="99" ht="15.75">
      <c r="D99" s="207"/>
    </row>
    <row r="100" ht="15.75">
      <c r="D100" s="207"/>
    </row>
    <row r="101" ht="15.75">
      <c r="D101" s="207"/>
    </row>
    <row r="102" ht="15.75">
      <c r="D102" s="207"/>
    </row>
    <row r="103" ht="15.75">
      <c r="D103" s="207"/>
    </row>
    <row r="104" ht="15.75">
      <c r="D104" s="207"/>
    </row>
    <row r="105" ht="15.75">
      <c r="D105" s="207"/>
    </row>
    <row r="106" ht="15.75">
      <c r="D106" s="207"/>
    </row>
    <row r="107" ht="15.75">
      <c r="D107" s="207"/>
    </row>
    <row r="108" ht="15.75">
      <c r="D108" s="207"/>
    </row>
    <row r="109" ht="15.75">
      <c r="D109" s="207"/>
    </row>
    <row r="110" ht="15.75">
      <c r="D110" s="207"/>
    </row>
    <row r="111" ht="15.75">
      <c r="D111" s="207"/>
    </row>
    <row r="112" ht="15.75">
      <c r="D112" s="207"/>
    </row>
    <row r="113" ht="15.75">
      <c r="D113" s="207"/>
    </row>
    <row r="114" ht="15.75">
      <c r="D114" s="207"/>
    </row>
    <row r="115" ht="15.75">
      <c r="D115" s="207"/>
    </row>
    <row r="116" ht="15.75">
      <c r="D116" s="207"/>
    </row>
    <row r="117" ht="15.75">
      <c r="D117" s="207"/>
    </row>
    <row r="118" ht="15.75">
      <c r="D118" s="207"/>
    </row>
  </sheetData>
  <mergeCells count="2">
    <mergeCell ref="B2:F2"/>
    <mergeCell ref="E4:F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  <headerFooter alignWithMargins="0">
    <oddFooter>&amp;CEkteki dipnotlar bu mali tabloların tamamlayıcısıdır.
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zoomScale="75" zoomScaleNormal="75" workbookViewId="0" topLeftCell="A1">
      <selection activeCell="A1" sqref="A1"/>
    </sheetView>
  </sheetViews>
  <sheetFormatPr defaultColWidth="9.140625" defaultRowHeight="18" customHeight="1"/>
  <cols>
    <col min="1" max="1" width="2.7109375" style="152" customWidth="1"/>
    <col min="2" max="2" width="6.28125" style="128" customWidth="1"/>
    <col min="3" max="3" width="77.8515625" style="153" bestFit="1" customWidth="1"/>
    <col min="4" max="5" width="25.7109375" style="152" customWidth="1"/>
    <col min="6" max="16384" width="9.140625" style="120" customWidth="1"/>
  </cols>
  <sheetData>
    <row r="1" spans="1:5" ht="12.75" customHeight="1">
      <c r="A1" s="125"/>
      <c r="B1" s="126"/>
      <c r="C1" s="157"/>
      <c r="D1" s="158"/>
      <c r="E1" s="127"/>
    </row>
    <row r="2" spans="1:5" ht="19.5">
      <c r="A2" s="117"/>
      <c r="B2" s="716" t="s">
        <v>662</v>
      </c>
      <c r="C2" s="717"/>
      <c r="D2" s="717"/>
      <c r="E2" s="718"/>
    </row>
    <row r="3" spans="1:5" ht="12.75" customHeight="1">
      <c r="A3" s="119"/>
      <c r="B3" s="131"/>
      <c r="C3" s="159"/>
      <c r="D3" s="160"/>
      <c r="E3" s="161"/>
    </row>
    <row r="4" spans="1:5" ht="18" customHeight="1">
      <c r="A4" s="117"/>
      <c r="C4" s="154"/>
      <c r="D4" s="714" t="s">
        <v>166</v>
      </c>
      <c r="E4" s="715"/>
    </row>
    <row r="5" spans="1:5" ht="15.75" customHeight="1">
      <c r="A5" s="117"/>
      <c r="C5" s="283"/>
      <c r="D5" s="129" t="s">
        <v>0</v>
      </c>
      <c r="E5" s="130" t="s">
        <v>1</v>
      </c>
    </row>
    <row r="6" spans="1:5" ht="15">
      <c r="A6" s="119"/>
      <c r="B6" s="131"/>
      <c r="C6" s="132"/>
      <c r="D6" s="228" t="s">
        <v>661</v>
      </c>
      <c r="E6" s="227" t="s">
        <v>660</v>
      </c>
    </row>
    <row r="7" spans="1:5" ht="18" customHeight="1">
      <c r="A7" s="117"/>
      <c r="C7" s="133"/>
      <c r="D7" s="122"/>
      <c r="E7" s="134"/>
    </row>
    <row r="8" spans="1:5" s="118" customFormat="1" ht="18" customHeight="1">
      <c r="A8" s="135"/>
      <c r="B8" s="136" t="s">
        <v>384</v>
      </c>
      <c r="C8" s="284" t="s">
        <v>385</v>
      </c>
      <c r="D8" s="124"/>
      <c r="E8" s="121"/>
    </row>
    <row r="9" spans="1:5" s="118" customFormat="1" ht="18" customHeight="1">
      <c r="A9" s="137"/>
      <c r="B9" s="138"/>
      <c r="C9" s="285"/>
      <c r="D9" s="123"/>
      <c r="E9" s="139"/>
    </row>
    <row r="10" spans="1:5" s="118" customFormat="1" ht="18" customHeight="1">
      <c r="A10" s="137"/>
      <c r="B10" s="140" t="s">
        <v>40</v>
      </c>
      <c r="C10" s="133" t="s">
        <v>386</v>
      </c>
      <c r="D10" s="145"/>
      <c r="E10" s="146"/>
    </row>
    <row r="11" spans="1:5" s="118" customFormat="1" ht="18" customHeight="1">
      <c r="A11" s="137"/>
      <c r="B11" s="140" t="s">
        <v>39</v>
      </c>
      <c r="C11" s="133" t="s">
        <v>387</v>
      </c>
      <c r="D11" s="145"/>
      <c r="E11" s="146"/>
    </row>
    <row r="12" spans="1:5" s="118" customFormat="1" ht="18" customHeight="1">
      <c r="A12" s="137"/>
      <c r="B12" s="141" t="s">
        <v>339</v>
      </c>
      <c r="C12" s="286" t="s">
        <v>388</v>
      </c>
      <c r="D12" s="145"/>
      <c r="E12" s="146"/>
    </row>
    <row r="13" spans="1:5" s="118" customFormat="1" ht="18" customHeight="1">
      <c r="A13" s="137"/>
      <c r="B13" s="141" t="s">
        <v>340</v>
      </c>
      <c r="C13" s="286" t="s">
        <v>389</v>
      </c>
      <c r="D13" s="145"/>
      <c r="E13" s="146"/>
    </row>
    <row r="14" spans="1:5" s="118" customFormat="1" ht="18" customHeight="1">
      <c r="A14" s="137"/>
      <c r="B14" s="141" t="s">
        <v>342</v>
      </c>
      <c r="C14" s="286" t="s">
        <v>390</v>
      </c>
      <c r="D14" s="145"/>
      <c r="E14" s="146"/>
    </row>
    <row r="15" spans="1:5" s="118" customFormat="1" ht="18" customHeight="1">
      <c r="A15" s="137"/>
      <c r="B15" s="142"/>
      <c r="C15" s="133"/>
      <c r="D15" s="145"/>
      <c r="E15" s="146"/>
    </row>
    <row r="16" spans="1:5" s="118" customFormat="1" ht="18" customHeight="1">
      <c r="A16" s="137"/>
      <c r="B16" s="138" t="s">
        <v>323</v>
      </c>
      <c r="C16" s="144" t="s">
        <v>391</v>
      </c>
      <c r="D16" s="145"/>
      <c r="E16" s="146"/>
    </row>
    <row r="17" spans="1:5" s="118" customFormat="1" ht="18" customHeight="1">
      <c r="A17" s="137"/>
      <c r="B17" s="138"/>
      <c r="C17" s="285"/>
      <c r="D17" s="145"/>
      <c r="E17" s="146"/>
    </row>
    <row r="18" spans="1:5" s="118" customFormat="1" ht="18" customHeight="1">
      <c r="A18" s="137"/>
      <c r="B18" s="140" t="s">
        <v>41</v>
      </c>
      <c r="C18" s="133" t="s">
        <v>392</v>
      </c>
      <c r="D18" s="145"/>
      <c r="E18" s="146"/>
    </row>
    <row r="19" spans="1:5" s="118" customFormat="1" ht="18" customHeight="1">
      <c r="A19" s="137"/>
      <c r="B19" s="140" t="s">
        <v>42</v>
      </c>
      <c r="C19" s="133" t="s">
        <v>393</v>
      </c>
      <c r="D19" s="145"/>
      <c r="E19" s="146"/>
    </row>
    <row r="20" spans="1:5" s="118" customFormat="1" ht="18" customHeight="1">
      <c r="A20" s="137"/>
      <c r="B20" s="140" t="s">
        <v>61</v>
      </c>
      <c r="C20" s="143" t="s">
        <v>394</v>
      </c>
      <c r="D20" s="145"/>
      <c r="E20" s="146"/>
    </row>
    <row r="21" spans="1:5" s="118" customFormat="1" ht="18" customHeight="1">
      <c r="A21" s="137"/>
      <c r="B21" s="138"/>
      <c r="C21" s="144"/>
      <c r="D21" s="123"/>
      <c r="E21" s="146"/>
    </row>
    <row r="22" spans="1:5" s="118" customFormat="1" ht="18" customHeight="1">
      <c r="A22" s="137"/>
      <c r="B22" s="138" t="s">
        <v>357</v>
      </c>
      <c r="C22" s="285" t="s">
        <v>395</v>
      </c>
      <c r="D22" s="145"/>
      <c r="E22" s="146"/>
    </row>
    <row r="23" spans="1:5" s="118" customFormat="1" ht="18" customHeight="1">
      <c r="A23" s="137"/>
      <c r="B23" s="138"/>
      <c r="C23" s="285"/>
      <c r="D23" s="145"/>
      <c r="E23" s="146"/>
    </row>
    <row r="24" spans="1:5" s="118" customFormat="1" ht="18" customHeight="1">
      <c r="A24" s="137"/>
      <c r="B24" s="140" t="s">
        <v>396</v>
      </c>
      <c r="C24" s="133" t="s">
        <v>397</v>
      </c>
      <c r="D24" s="145"/>
      <c r="E24" s="146"/>
    </row>
    <row r="25" spans="1:5" s="118" customFormat="1" ht="18" customHeight="1">
      <c r="A25" s="137"/>
      <c r="B25" s="141" t="s">
        <v>398</v>
      </c>
      <c r="C25" s="286" t="s">
        <v>399</v>
      </c>
      <c r="D25" s="145"/>
      <c r="E25" s="146"/>
    </row>
    <row r="26" spans="1:5" s="118" customFormat="1" ht="18" customHeight="1">
      <c r="A26" s="137"/>
      <c r="B26" s="141" t="s">
        <v>400</v>
      </c>
      <c r="C26" s="286" t="s">
        <v>401</v>
      </c>
      <c r="D26" s="145"/>
      <c r="E26" s="146"/>
    </row>
    <row r="27" spans="1:5" s="118" customFormat="1" ht="18" customHeight="1">
      <c r="A27" s="137"/>
      <c r="B27" s="141" t="s">
        <v>402</v>
      </c>
      <c r="C27" s="286" t="s">
        <v>403</v>
      </c>
      <c r="D27" s="145"/>
      <c r="E27" s="146"/>
    </row>
    <row r="28" spans="1:5" s="118" customFormat="1" ht="18" customHeight="1">
      <c r="A28" s="137"/>
      <c r="B28" s="141" t="s">
        <v>404</v>
      </c>
      <c r="C28" s="286" t="s">
        <v>405</v>
      </c>
      <c r="D28" s="145"/>
      <c r="E28" s="146"/>
    </row>
    <row r="29" spans="1:5" s="118" customFormat="1" ht="18" customHeight="1">
      <c r="A29" s="137"/>
      <c r="B29" s="141" t="s">
        <v>406</v>
      </c>
      <c r="C29" s="286" t="s">
        <v>407</v>
      </c>
      <c r="D29" s="145"/>
      <c r="E29" s="146"/>
    </row>
    <row r="30" spans="1:5" s="118" customFormat="1" ht="18" customHeight="1">
      <c r="A30" s="137"/>
      <c r="B30" s="140" t="s">
        <v>408</v>
      </c>
      <c r="C30" s="133" t="s">
        <v>409</v>
      </c>
      <c r="D30" s="145"/>
      <c r="E30" s="146"/>
    </row>
    <row r="31" spans="1:5" s="118" customFormat="1" ht="18" customHeight="1">
      <c r="A31" s="137"/>
      <c r="B31" s="140" t="s">
        <v>410</v>
      </c>
      <c r="C31" s="133" t="s">
        <v>411</v>
      </c>
      <c r="D31" s="145"/>
      <c r="E31" s="146"/>
    </row>
    <row r="32" spans="1:5" s="118" customFormat="1" ht="18" customHeight="1">
      <c r="A32" s="137"/>
      <c r="B32" s="140" t="s">
        <v>412</v>
      </c>
      <c r="C32" s="133" t="s">
        <v>413</v>
      </c>
      <c r="D32" s="145"/>
      <c r="E32" s="146"/>
    </row>
    <row r="33" spans="1:5" s="118" customFormat="1" ht="18" customHeight="1">
      <c r="A33" s="137"/>
      <c r="B33" s="141" t="s">
        <v>414</v>
      </c>
      <c r="C33" s="286" t="s">
        <v>399</v>
      </c>
      <c r="D33" s="145"/>
      <c r="E33" s="146"/>
    </row>
    <row r="34" spans="1:5" s="118" customFormat="1" ht="18" customHeight="1">
      <c r="A34" s="137"/>
      <c r="B34" s="141" t="s">
        <v>415</v>
      </c>
      <c r="C34" s="286" t="s">
        <v>401</v>
      </c>
      <c r="D34" s="145"/>
      <c r="E34" s="146"/>
    </row>
    <row r="35" spans="1:5" s="118" customFormat="1" ht="18" customHeight="1">
      <c r="A35" s="137"/>
      <c r="B35" s="141" t="s">
        <v>416</v>
      </c>
      <c r="C35" s="286" t="s">
        <v>403</v>
      </c>
      <c r="D35" s="145"/>
      <c r="E35" s="146"/>
    </row>
    <row r="36" spans="1:5" s="118" customFormat="1" ht="18" customHeight="1">
      <c r="A36" s="137"/>
      <c r="B36" s="141" t="s">
        <v>417</v>
      </c>
      <c r="C36" s="286" t="s">
        <v>405</v>
      </c>
      <c r="D36" s="145"/>
      <c r="E36" s="146"/>
    </row>
    <row r="37" spans="1:5" s="118" customFormat="1" ht="18" customHeight="1">
      <c r="A37" s="137"/>
      <c r="B37" s="141" t="s">
        <v>418</v>
      </c>
      <c r="C37" s="286" t="s">
        <v>407</v>
      </c>
      <c r="D37" s="145"/>
      <c r="E37" s="146"/>
    </row>
    <row r="38" spans="1:5" s="118" customFormat="1" ht="18" customHeight="1">
      <c r="A38" s="137"/>
      <c r="B38" s="140" t="s">
        <v>419</v>
      </c>
      <c r="C38" s="133" t="s">
        <v>420</v>
      </c>
      <c r="D38" s="145"/>
      <c r="E38" s="146"/>
    </row>
    <row r="39" spans="1:5" s="118" customFormat="1" ht="18" customHeight="1">
      <c r="A39" s="137"/>
      <c r="B39" s="140" t="s">
        <v>421</v>
      </c>
      <c r="C39" s="133" t="s">
        <v>422</v>
      </c>
      <c r="D39" s="145"/>
      <c r="E39" s="146"/>
    </row>
    <row r="40" spans="1:5" s="118" customFormat="1" ht="18" customHeight="1">
      <c r="A40" s="137"/>
      <c r="B40" s="140" t="s">
        <v>423</v>
      </c>
      <c r="C40" s="133" t="s">
        <v>424</v>
      </c>
      <c r="D40" s="145"/>
      <c r="E40" s="146"/>
    </row>
    <row r="41" spans="1:5" s="118" customFormat="1" ht="18" customHeight="1">
      <c r="A41" s="137"/>
      <c r="B41" s="140" t="s">
        <v>425</v>
      </c>
      <c r="C41" s="133" t="s">
        <v>426</v>
      </c>
      <c r="D41" s="145"/>
      <c r="E41" s="146"/>
    </row>
    <row r="42" spans="1:5" s="118" customFormat="1" ht="18" customHeight="1">
      <c r="A42" s="137"/>
      <c r="B42" s="140" t="s">
        <v>427</v>
      </c>
      <c r="C42" s="143" t="s">
        <v>428</v>
      </c>
      <c r="D42" s="145"/>
      <c r="E42" s="146"/>
    </row>
    <row r="43" spans="1:5" s="118" customFormat="1" ht="18" customHeight="1">
      <c r="A43" s="137"/>
      <c r="B43" s="138"/>
      <c r="C43" s="143"/>
      <c r="D43" s="123"/>
      <c r="E43" s="139"/>
    </row>
    <row r="44" spans="1:5" s="118" customFormat="1" ht="18" customHeight="1">
      <c r="A44" s="137"/>
      <c r="B44" s="136" t="s">
        <v>20</v>
      </c>
      <c r="C44" s="284" t="s">
        <v>429</v>
      </c>
      <c r="D44" s="145"/>
      <c r="E44" s="146"/>
    </row>
    <row r="45" spans="1:5" s="118" customFormat="1" ht="18" customHeight="1">
      <c r="A45" s="137"/>
      <c r="B45" s="138"/>
      <c r="C45" s="285"/>
      <c r="D45" s="145"/>
      <c r="E45" s="146"/>
    </row>
    <row r="46" spans="1:5" s="118" customFormat="1" ht="18" customHeight="1">
      <c r="A46" s="137"/>
      <c r="B46" s="140" t="s">
        <v>43</v>
      </c>
      <c r="C46" s="143" t="s">
        <v>430</v>
      </c>
      <c r="D46" s="145"/>
      <c r="E46" s="146"/>
    </row>
    <row r="47" spans="1:5" s="118" customFormat="1" ht="18" customHeight="1">
      <c r="A47" s="137"/>
      <c r="B47" s="140" t="s">
        <v>44</v>
      </c>
      <c r="C47" s="147" t="s">
        <v>431</v>
      </c>
      <c r="D47" s="145"/>
      <c r="E47" s="146"/>
    </row>
    <row r="48" spans="1:5" s="118" customFormat="1" ht="18" customHeight="1">
      <c r="A48" s="137"/>
      <c r="B48" s="140" t="s">
        <v>45</v>
      </c>
      <c r="C48" s="133" t="s">
        <v>432</v>
      </c>
      <c r="D48" s="145"/>
      <c r="E48" s="146"/>
    </row>
    <row r="49" spans="1:5" s="118" customFormat="1" ht="18" customHeight="1">
      <c r="A49" s="137"/>
      <c r="B49" s="141" t="s">
        <v>78</v>
      </c>
      <c r="C49" s="286" t="s">
        <v>399</v>
      </c>
      <c r="D49" s="145"/>
      <c r="E49" s="146"/>
    </row>
    <row r="50" spans="1:5" s="118" customFormat="1" ht="18" customHeight="1">
      <c r="A50" s="137"/>
      <c r="B50" s="141" t="s">
        <v>79</v>
      </c>
      <c r="C50" s="286" t="s">
        <v>401</v>
      </c>
      <c r="D50" s="145"/>
      <c r="E50" s="146"/>
    </row>
    <row r="51" spans="1:5" s="118" customFormat="1" ht="18" customHeight="1">
      <c r="A51" s="137"/>
      <c r="B51" s="141" t="s">
        <v>80</v>
      </c>
      <c r="C51" s="286" t="s">
        <v>403</v>
      </c>
      <c r="D51" s="145"/>
      <c r="E51" s="146"/>
    </row>
    <row r="52" spans="1:5" s="118" customFormat="1" ht="18" customHeight="1">
      <c r="A52" s="137"/>
      <c r="B52" s="141" t="s">
        <v>81</v>
      </c>
      <c r="C52" s="286" t="s">
        <v>405</v>
      </c>
      <c r="D52" s="145"/>
      <c r="E52" s="146"/>
    </row>
    <row r="53" spans="1:5" s="118" customFormat="1" ht="18" customHeight="1">
      <c r="A53" s="137"/>
      <c r="B53" s="141" t="s">
        <v>158</v>
      </c>
      <c r="C53" s="286" t="s">
        <v>407</v>
      </c>
      <c r="D53" s="145"/>
      <c r="E53" s="146"/>
    </row>
    <row r="54" spans="1:5" s="118" customFormat="1" ht="18" customHeight="1">
      <c r="A54" s="137"/>
      <c r="B54" s="140" t="s">
        <v>82</v>
      </c>
      <c r="C54" s="133" t="s">
        <v>433</v>
      </c>
      <c r="D54" s="145"/>
      <c r="E54" s="146"/>
    </row>
    <row r="55" spans="1:5" s="118" customFormat="1" ht="18" customHeight="1">
      <c r="A55" s="137"/>
      <c r="B55" s="140" t="s">
        <v>83</v>
      </c>
      <c r="C55" s="133" t="s">
        <v>434</v>
      </c>
      <c r="D55" s="145"/>
      <c r="E55" s="146"/>
    </row>
    <row r="56" spans="1:5" s="118" customFormat="1" ht="18" customHeight="1">
      <c r="A56" s="137"/>
      <c r="B56" s="142"/>
      <c r="C56" s="133"/>
      <c r="D56" s="145"/>
      <c r="E56" s="146"/>
    </row>
    <row r="57" spans="1:5" s="118" customFormat="1" ht="18" customHeight="1">
      <c r="A57" s="137"/>
      <c r="B57" s="136" t="s">
        <v>435</v>
      </c>
      <c r="C57" s="284" t="s">
        <v>436</v>
      </c>
      <c r="D57" s="145"/>
      <c r="E57" s="146"/>
    </row>
    <row r="58" spans="1:5" s="118" customFormat="1" ht="18" customHeight="1">
      <c r="A58" s="137"/>
      <c r="B58" s="138"/>
      <c r="C58" s="285"/>
      <c r="D58" s="145"/>
      <c r="E58" s="146"/>
    </row>
    <row r="59" spans="1:5" s="118" customFormat="1" ht="18" customHeight="1">
      <c r="A59" s="137"/>
      <c r="B59" s="140" t="s">
        <v>46</v>
      </c>
      <c r="C59" s="133" t="s">
        <v>437</v>
      </c>
      <c r="D59" s="145"/>
      <c r="E59" s="146"/>
    </row>
    <row r="60" spans="1:5" s="118" customFormat="1" ht="18" customHeight="1">
      <c r="A60" s="137"/>
      <c r="B60" s="140" t="s">
        <v>49</v>
      </c>
      <c r="C60" s="133" t="s">
        <v>438</v>
      </c>
      <c r="D60" s="145"/>
      <c r="E60" s="146"/>
    </row>
    <row r="61" spans="1:5" s="118" customFormat="1" ht="18" customHeight="1">
      <c r="A61" s="137"/>
      <c r="B61" s="140" t="s">
        <v>373</v>
      </c>
      <c r="C61" s="133" t="s">
        <v>439</v>
      </c>
      <c r="D61" s="145"/>
      <c r="E61" s="146"/>
    </row>
    <row r="62" spans="1:5" s="118" customFormat="1" ht="18" customHeight="1">
      <c r="A62" s="137"/>
      <c r="B62" s="140" t="s">
        <v>375</v>
      </c>
      <c r="C62" s="133" t="s">
        <v>440</v>
      </c>
      <c r="D62" s="145"/>
      <c r="E62" s="146"/>
    </row>
    <row r="63" spans="1:5" s="118" customFormat="1" ht="18" customHeight="1">
      <c r="A63" s="137"/>
      <c r="B63" s="138"/>
      <c r="C63" s="133"/>
      <c r="D63" s="145"/>
      <c r="E63" s="146"/>
    </row>
    <row r="64" spans="1:5" s="118" customFormat="1" ht="18" customHeight="1">
      <c r="A64" s="137"/>
      <c r="B64" s="136" t="s">
        <v>441</v>
      </c>
      <c r="C64" s="284" t="s">
        <v>442</v>
      </c>
      <c r="D64" s="145"/>
      <c r="E64" s="146"/>
    </row>
    <row r="65" spans="1:5" s="118" customFormat="1" ht="18" customHeight="1">
      <c r="A65" s="137"/>
      <c r="B65" s="138"/>
      <c r="C65" s="285"/>
      <c r="D65" s="145"/>
      <c r="E65" s="146"/>
    </row>
    <row r="66" spans="1:5" s="118" customFormat="1" ht="18" customHeight="1">
      <c r="A66" s="137"/>
      <c r="B66" s="140" t="s">
        <v>443</v>
      </c>
      <c r="C66" s="133" t="s">
        <v>437</v>
      </c>
      <c r="D66" s="145"/>
      <c r="E66" s="146"/>
    </row>
    <row r="67" spans="1:5" s="118" customFormat="1" ht="18" customHeight="1">
      <c r="A67" s="137"/>
      <c r="B67" s="140" t="s">
        <v>63</v>
      </c>
      <c r="C67" s="133" t="s">
        <v>438</v>
      </c>
      <c r="D67" s="145"/>
      <c r="E67" s="146"/>
    </row>
    <row r="68" spans="1:5" s="118" customFormat="1" ht="18" customHeight="1">
      <c r="A68" s="137"/>
      <c r="B68" s="140" t="s">
        <v>111</v>
      </c>
      <c r="C68" s="133" t="s">
        <v>439</v>
      </c>
      <c r="D68" s="145"/>
      <c r="E68" s="146"/>
    </row>
    <row r="69" spans="1:5" s="118" customFormat="1" ht="18" customHeight="1">
      <c r="A69" s="148"/>
      <c r="B69" s="149" t="s">
        <v>444</v>
      </c>
      <c r="C69" s="287" t="s">
        <v>440</v>
      </c>
      <c r="D69" s="288"/>
      <c r="E69" s="289"/>
    </row>
    <row r="70" spans="1:5" s="118" customFormat="1" ht="18" customHeight="1">
      <c r="A70" s="150"/>
      <c r="B70" s="138"/>
      <c r="C70" s="151"/>
      <c r="D70" s="150"/>
      <c r="E70" s="150"/>
    </row>
  </sheetData>
  <mergeCells count="2">
    <mergeCell ref="D4:E4"/>
    <mergeCell ref="B2:E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&amp;R&amp;"Times New Roman,Normal"&amp;12EK1-F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>Mali Tablolar (Haziran 2007)</dc:subject>
  <dc:creator/>
  <cp:keywords/>
  <dc:description/>
  <cp:lastModifiedBy>ekremk</cp:lastModifiedBy>
  <cp:lastPrinted>2007-08-15T11:23:13Z</cp:lastPrinted>
  <dcterms:created xsi:type="dcterms:W3CDTF">1998-01-12T17:06:50Z</dcterms:created>
  <dcterms:modified xsi:type="dcterms:W3CDTF">2008-08-08T13:09:12Z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2007-06-30T00:00:00Z</vt:lpwstr>
  </property>
  <property fmtid="{D5CDD505-2E9C-101B-9397-08002B2CF9AE}" pid="4" name="PublicationStartDa">
    <vt:lpwstr>2013-04-19T19:06:00Z</vt:lpwstr>
  </property>
</Properties>
</file>