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tuncelli\Downloads\"/>
    </mc:Choice>
  </mc:AlternateContent>
  <xr:revisionPtr revIDLastSave="0" documentId="13_ncr:1_{563AA5B2-88A3-47C1-B240-7F12B753E0A3}" xr6:coauthVersionLast="47" xr6:coauthVersionMax="47" xr10:uidLastSave="{00000000-0000-0000-0000-000000000000}"/>
  <bookViews>
    <workbookView xWindow="-120" yWindow="-120" windowWidth="29040" windowHeight="15840" tabRatio="806" activeTab="1" xr2:uid="{00000000-000D-0000-FFFF-FFFF00000000}"/>
  </bookViews>
  <sheets>
    <sheet name="PAY" sheetId="1" r:id="rId1"/>
    <sheet name="VİOP" sheetId="15" r:id="rId2"/>
    <sheet name="BAP" sheetId="16" r:id="rId3"/>
    <sheet name="OTC" sheetId="17" r:id="rId4"/>
    <sheet name="SWAP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8" l="1"/>
  <c r="F46" i="17"/>
  <c r="F46" i="16"/>
  <c r="F47" i="16"/>
  <c r="F46" i="1"/>
  <c r="F46" i="15"/>
  <c r="F47" i="15"/>
  <c r="F48" i="15"/>
  <c r="E105" i="1"/>
  <c r="F105" i="1" s="1"/>
  <c r="L105" i="1"/>
  <c r="M105" i="1"/>
  <c r="E106" i="1"/>
  <c r="F106" i="1" s="1"/>
  <c r="L106" i="1"/>
  <c r="M106" i="1"/>
  <c r="D107" i="1"/>
  <c r="K107" i="1"/>
  <c r="L107" i="1"/>
  <c r="M107" i="1"/>
  <c r="F107" i="1" l="1"/>
  <c r="K92" i="18"/>
  <c r="K92" i="17"/>
  <c r="K92" i="16"/>
  <c r="K92" i="15"/>
  <c r="K92" i="1"/>
  <c r="F100" i="16"/>
  <c r="M107" i="18"/>
  <c r="L107" i="18"/>
  <c r="K107" i="18"/>
  <c r="D107" i="18"/>
  <c r="M106" i="18"/>
  <c r="L106" i="18"/>
  <c r="E106" i="18"/>
  <c r="F106" i="18" s="1"/>
  <c r="M105" i="18"/>
  <c r="L105" i="18"/>
  <c r="E105" i="18"/>
  <c r="F105" i="18" s="1"/>
  <c r="M104" i="18"/>
  <c r="L104" i="18"/>
  <c r="K104" i="18"/>
  <c r="D104" i="18"/>
  <c r="M103" i="18"/>
  <c r="L103" i="18"/>
  <c r="E103" i="18"/>
  <c r="F103" i="18" s="1"/>
  <c r="M102" i="18"/>
  <c r="L102" i="18"/>
  <c r="E102" i="18"/>
  <c r="F102" i="18" s="1"/>
  <c r="M101" i="18"/>
  <c r="L101" i="18"/>
  <c r="K101" i="18"/>
  <c r="D101" i="18"/>
  <c r="M100" i="18"/>
  <c r="L100" i="18"/>
  <c r="E100" i="18"/>
  <c r="F100" i="18" s="1"/>
  <c r="M99" i="18"/>
  <c r="L99" i="18"/>
  <c r="E99" i="18"/>
  <c r="F99" i="18" s="1"/>
  <c r="L98" i="18"/>
  <c r="K98" i="18"/>
  <c r="D98" i="18"/>
  <c r="M97" i="18"/>
  <c r="E97" i="18"/>
  <c r="F97" i="18" s="1"/>
  <c r="M96" i="18"/>
  <c r="L96" i="18"/>
  <c r="A96" i="18"/>
  <c r="L97" i="18" s="1"/>
  <c r="L95" i="18"/>
  <c r="K95" i="18"/>
  <c r="D95" i="18"/>
  <c r="M94" i="18"/>
  <c r="E94" i="18"/>
  <c r="F94" i="18" s="1"/>
  <c r="M93" i="18"/>
  <c r="L93" i="18"/>
  <c r="A93" i="18"/>
  <c r="L94" i="18" s="1"/>
  <c r="M92" i="18"/>
  <c r="L92" i="18"/>
  <c r="D92" i="18"/>
  <c r="M91" i="18"/>
  <c r="L91" i="18"/>
  <c r="E91" i="18"/>
  <c r="F91" i="18" s="1"/>
  <c r="M90" i="18"/>
  <c r="L90" i="18"/>
  <c r="E90" i="18"/>
  <c r="F90" i="18" s="1"/>
  <c r="M89" i="18"/>
  <c r="L89" i="18"/>
  <c r="E89" i="18"/>
  <c r="F89" i="18" s="1"/>
  <c r="M88" i="18"/>
  <c r="L88" i="18"/>
  <c r="E88" i="18"/>
  <c r="F88" i="18" s="1"/>
  <c r="M87" i="18"/>
  <c r="L87" i="18"/>
  <c r="E87" i="18"/>
  <c r="F87" i="18" s="1"/>
  <c r="M86" i="18"/>
  <c r="L86" i="18"/>
  <c r="E86" i="18"/>
  <c r="F86" i="18" s="1"/>
  <c r="M85" i="18"/>
  <c r="L85" i="18"/>
  <c r="K85" i="18"/>
  <c r="D85" i="18"/>
  <c r="M84" i="18"/>
  <c r="L84" i="18"/>
  <c r="E84" i="18"/>
  <c r="F84" i="18" s="1"/>
  <c r="M83" i="18"/>
  <c r="L83" i="18"/>
  <c r="E83" i="18"/>
  <c r="F83" i="18" s="1"/>
  <c r="M82" i="18"/>
  <c r="L82" i="18"/>
  <c r="E82" i="18"/>
  <c r="F82" i="18" s="1"/>
  <c r="M81" i="18"/>
  <c r="D81" i="18"/>
  <c r="M80" i="18"/>
  <c r="L80" i="18"/>
  <c r="E79" i="18"/>
  <c r="F79" i="18" s="1"/>
  <c r="M78" i="18"/>
  <c r="L78" i="18"/>
  <c r="A78" i="18"/>
  <c r="E80" i="18" s="1"/>
  <c r="F80" i="18" s="1"/>
  <c r="M77" i="18"/>
  <c r="L77" i="18"/>
  <c r="E77" i="18"/>
  <c r="F77" i="18" s="1"/>
  <c r="E76" i="18"/>
  <c r="F76" i="18" s="1"/>
  <c r="M75" i="18"/>
  <c r="L75" i="18"/>
  <c r="A75" i="18"/>
  <c r="M76" i="18" s="1"/>
  <c r="M74" i="18"/>
  <c r="L74" i="18"/>
  <c r="E74" i="18"/>
  <c r="F74" i="18" s="1"/>
  <c r="M73" i="18"/>
  <c r="L73" i="18"/>
  <c r="E73" i="18"/>
  <c r="F73" i="18" s="1"/>
  <c r="M72" i="18"/>
  <c r="L72" i="18"/>
  <c r="E72" i="18"/>
  <c r="F72" i="18" s="1"/>
  <c r="A72" i="18"/>
  <c r="L81" i="18" s="1"/>
  <c r="M71" i="18"/>
  <c r="L71" i="18"/>
  <c r="K71" i="18"/>
  <c r="M70" i="18"/>
  <c r="L70" i="18"/>
  <c r="E70" i="18"/>
  <c r="D70" i="18"/>
  <c r="M69" i="18"/>
  <c r="L69" i="18"/>
  <c r="E69" i="18"/>
  <c r="F69" i="18" s="1"/>
  <c r="D69" i="18"/>
  <c r="M68" i="18"/>
  <c r="L68" i="18"/>
  <c r="E68" i="18"/>
  <c r="D68" i="18"/>
  <c r="M67" i="18"/>
  <c r="L67" i="18"/>
  <c r="E67" i="18"/>
  <c r="D67" i="18"/>
  <c r="M66" i="18"/>
  <c r="L66" i="18"/>
  <c r="E66" i="18"/>
  <c r="F66" i="18" s="1"/>
  <c r="D66" i="18"/>
  <c r="AA65" i="18"/>
  <c r="M65" i="18"/>
  <c r="L65" i="18"/>
  <c r="E65" i="18"/>
  <c r="D65" i="18"/>
  <c r="M64" i="18"/>
  <c r="L64" i="18"/>
  <c r="E64" i="18"/>
  <c r="D64" i="18"/>
  <c r="M63" i="18"/>
  <c r="L63" i="18"/>
  <c r="E63" i="18"/>
  <c r="F63" i="18" s="1"/>
  <c r="D63" i="18"/>
  <c r="M62" i="18"/>
  <c r="L62" i="18"/>
  <c r="E62" i="18"/>
  <c r="D62" i="18"/>
  <c r="M61" i="18"/>
  <c r="L61" i="18"/>
  <c r="E61" i="18"/>
  <c r="D61" i="18"/>
  <c r="M60" i="18"/>
  <c r="L60" i="18"/>
  <c r="E60" i="18"/>
  <c r="F60" i="18" s="1"/>
  <c r="D60" i="18"/>
  <c r="M59" i="18"/>
  <c r="L59" i="18"/>
  <c r="E59" i="18"/>
  <c r="D59" i="18"/>
  <c r="M58" i="18"/>
  <c r="L58" i="18"/>
  <c r="M57" i="18"/>
  <c r="L57" i="18"/>
  <c r="E57" i="18"/>
  <c r="F57" i="18" s="1"/>
  <c r="D57" i="18"/>
  <c r="M56" i="18"/>
  <c r="L56" i="18"/>
  <c r="E56" i="18"/>
  <c r="F56" i="18" s="1"/>
  <c r="D56" i="18"/>
  <c r="M55" i="18"/>
  <c r="L55" i="18"/>
  <c r="E55" i="18"/>
  <c r="D55" i="18"/>
  <c r="M54" i="18"/>
  <c r="L54" i="18"/>
  <c r="E54" i="18"/>
  <c r="F54" i="18" s="1"/>
  <c r="D54" i="18"/>
  <c r="M53" i="18"/>
  <c r="L53" i="18"/>
  <c r="E53" i="18"/>
  <c r="D53" i="18"/>
  <c r="M52" i="18"/>
  <c r="L52" i="18"/>
  <c r="E52" i="18"/>
  <c r="D52" i="18"/>
  <c r="M51" i="18"/>
  <c r="L51" i="18"/>
  <c r="E51" i="18"/>
  <c r="F51" i="18" s="1"/>
  <c r="D51" i="18"/>
  <c r="M50" i="18"/>
  <c r="L50" i="18"/>
  <c r="E50" i="18"/>
  <c r="D50" i="18"/>
  <c r="M49" i="18"/>
  <c r="L49" i="18"/>
  <c r="E49" i="18"/>
  <c r="D49" i="18"/>
  <c r="M48" i="18"/>
  <c r="L48" i="18"/>
  <c r="E48" i="18"/>
  <c r="F48" i="18" s="1"/>
  <c r="D48" i="18"/>
  <c r="M47" i="18"/>
  <c r="L47" i="18"/>
  <c r="E47" i="18"/>
  <c r="F47" i="18" s="1"/>
  <c r="D47" i="18"/>
  <c r="M46" i="18"/>
  <c r="L46" i="18"/>
  <c r="E46" i="18"/>
  <c r="D46" i="18"/>
  <c r="M45" i="18"/>
  <c r="L45" i="18"/>
  <c r="D45" i="18"/>
  <c r="M44" i="18"/>
  <c r="L44" i="18"/>
  <c r="E44" i="18"/>
  <c r="F44" i="18" s="1"/>
  <c r="M43" i="18"/>
  <c r="L43" i="18"/>
  <c r="E43" i="18"/>
  <c r="F43" i="18" s="1"/>
  <c r="M42" i="18"/>
  <c r="L42" i="18"/>
  <c r="E42" i="18"/>
  <c r="F42" i="18" s="1"/>
  <c r="M41" i="18"/>
  <c r="L41" i="18"/>
  <c r="E41" i="18"/>
  <c r="F41" i="18" s="1"/>
  <c r="M40" i="18"/>
  <c r="L40" i="18"/>
  <c r="E40" i="18"/>
  <c r="F40" i="18" s="1"/>
  <c r="M39" i="18"/>
  <c r="L39" i="18"/>
  <c r="E39" i="18"/>
  <c r="F39" i="18" s="1"/>
  <c r="M38" i="18"/>
  <c r="L38" i="18"/>
  <c r="E38" i="18"/>
  <c r="F38" i="18" s="1"/>
  <c r="M37" i="18"/>
  <c r="L37" i="18"/>
  <c r="E37" i="18"/>
  <c r="F37" i="18" s="1"/>
  <c r="M36" i="18"/>
  <c r="L36" i="18"/>
  <c r="M35" i="18"/>
  <c r="L35" i="18"/>
  <c r="E35" i="18"/>
  <c r="F35" i="18" s="1"/>
  <c r="D35" i="18"/>
  <c r="M34" i="18"/>
  <c r="L34" i="18"/>
  <c r="E34" i="18"/>
  <c r="D34" i="18"/>
  <c r="M33" i="18"/>
  <c r="L33" i="18"/>
  <c r="E33" i="18"/>
  <c r="D33" i="18"/>
  <c r="M32" i="18"/>
  <c r="L32" i="18"/>
  <c r="E32" i="18"/>
  <c r="D32" i="18"/>
  <c r="M31" i="18"/>
  <c r="L31" i="18"/>
  <c r="E31" i="18"/>
  <c r="D31" i="18"/>
  <c r="M30" i="18"/>
  <c r="L30" i="18"/>
  <c r="E30" i="18"/>
  <c r="F30" i="18" s="1"/>
  <c r="D30" i="18"/>
  <c r="M29" i="18"/>
  <c r="L29" i="18"/>
  <c r="E29" i="18"/>
  <c r="D29" i="18"/>
  <c r="M28" i="18"/>
  <c r="L28" i="18"/>
  <c r="E28" i="18"/>
  <c r="F28" i="18" s="1"/>
  <c r="D28" i="18"/>
  <c r="M27" i="18"/>
  <c r="L27" i="18"/>
  <c r="E27" i="18"/>
  <c r="D27" i="18"/>
  <c r="M26" i="18"/>
  <c r="L26" i="18"/>
  <c r="D26" i="18"/>
  <c r="M25" i="18"/>
  <c r="L25" i="18"/>
  <c r="E25" i="18"/>
  <c r="F25" i="18" s="1"/>
  <c r="M24" i="18"/>
  <c r="L24" i="18"/>
  <c r="E24" i="18"/>
  <c r="F24" i="18" s="1"/>
  <c r="M23" i="18"/>
  <c r="L23" i="18"/>
  <c r="E23" i="18"/>
  <c r="F23" i="18" s="1"/>
  <c r="M22" i="18"/>
  <c r="L22" i="18"/>
  <c r="E22" i="18"/>
  <c r="F22" i="18" s="1"/>
  <c r="M21" i="18"/>
  <c r="L21" i="18"/>
  <c r="E21" i="18"/>
  <c r="F21" i="18" s="1"/>
  <c r="M20" i="18"/>
  <c r="L20" i="18"/>
  <c r="E20" i="18"/>
  <c r="F20" i="18" s="1"/>
  <c r="M19" i="18"/>
  <c r="L19" i="18"/>
  <c r="E19" i="18"/>
  <c r="F19" i="18" s="1"/>
  <c r="M18" i="18"/>
  <c r="L18" i="18"/>
  <c r="E18" i="18"/>
  <c r="F18" i="18" s="1"/>
  <c r="M17" i="18"/>
  <c r="L17" i="18"/>
  <c r="E17" i="18"/>
  <c r="F17" i="18" s="1"/>
  <c r="M16" i="18"/>
  <c r="L16" i="18"/>
  <c r="E16" i="18"/>
  <c r="F16" i="18" s="1"/>
  <c r="M15" i="18"/>
  <c r="L15" i="18"/>
  <c r="E15" i="18"/>
  <c r="F15" i="18" s="1"/>
  <c r="M14" i="18"/>
  <c r="L14" i="18"/>
  <c r="E14" i="18"/>
  <c r="F14" i="18" s="1"/>
  <c r="M13" i="18"/>
  <c r="L13" i="18"/>
  <c r="E13" i="18"/>
  <c r="F13" i="18" s="1"/>
  <c r="M12" i="18"/>
  <c r="L12" i="18"/>
  <c r="E12" i="18"/>
  <c r="F12" i="18" s="1"/>
  <c r="M11" i="18"/>
  <c r="L11" i="18"/>
  <c r="E11" i="18"/>
  <c r="F11" i="18" s="1"/>
  <c r="M10" i="18"/>
  <c r="L10" i="18"/>
  <c r="M9" i="18"/>
  <c r="L9" i="18"/>
  <c r="E9" i="18"/>
  <c r="F9" i="18" s="1"/>
  <c r="M8" i="18"/>
  <c r="L8" i="18"/>
  <c r="E8" i="18"/>
  <c r="F8" i="18" s="1"/>
  <c r="M7" i="18"/>
  <c r="L7" i="18"/>
  <c r="E7" i="18"/>
  <c r="F7" i="18" s="1"/>
  <c r="M6" i="18"/>
  <c r="L6" i="18"/>
  <c r="E6" i="18"/>
  <c r="F6" i="18" s="1"/>
  <c r="M5" i="18"/>
  <c r="L5" i="18"/>
  <c r="E5" i="18"/>
  <c r="F5" i="18" s="1"/>
  <c r="M107" i="17"/>
  <c r="L107" i="17"/>
  <c r="K107" i="17"/>
  <c r="D107" i="17"/>
  <c r="M106" i="17"/>
  <c r="L106" i="17"/>
  <c r="E106" i="17"/>
  <c r="F106" i="17" s="1"/>
  <c r="M105" i="17"/>
  <c r="L105" i="17"/>
  <c r="E105" i="17"/>
  <c r="F105" i="17" s="1"/>
  <c r="M104" i="17"/>
  <c r="L104" i="17"/>
  <c r="K104" i="17"/>
  <c r="D104" i="17"/>
  <c r="M103" i="17"/>
  <c r="L103" i="17"/>
  <c r="E103" i="17"/>
  <c r="F103" i="17" s="1"/>
  <c r="M102" i="17"/>
  <c r="L102" i="17"/>
  <c r="E102" i="17"/>
  <c r="F102" i="17" s="1"/>
  <c r="M101" i="17"/>
  <c r="L101" i="17"/>
  <c r="K101" i="17"/>
  <c r="D101" i="17"/>
  <c r="M100" i="17"/>
  <c r="L100" i="17"/>
  <c r="E100" i="17"/>
  <c r="F100" i="17" s="1"/>
  <c r="M99" i="17"/>
  <c r="L99" i="17"/>
  <c r="E99" i="17"/>
  <c r="F99" i="17" s="1"/>
  <c r="M98" i="17"/>
  <c r="L98" i="17"/>
  <c r="K98" i="17"/>
  <c r="D98" i="17"/>
  <c r="E97" i="17"/>
  <c r="F97" i="17" s="1"/>
  <c r="M96" i="17"/>
  <c r="L96" i="17"/>
  <c r="A96" i="17"/>
  <c r="M97" i="17" s="1"/>
  <c r="M95" i="17"/>
  <c r="L95" i="17"/>
  <c r="K95" i="17"/>
  <c r="D95" i="17"/>
  <c r="E94" i="17"/>
  <c r="F94" i="17" s="1"/>
  <c r="M93" i="17"/>
  <c r="L93" i="17"/>
  <c r="A93" i="17"/>
  <c r="M94" i="17" s="1"/>
  <c r="M92" i="17"/>
  <c r="L92" i="17"/>
  <c r="D92" i="17"/>
  <c r="M91" i="17"/>
  <c r="L91" i="17"/>
  <c r="E91" i="17"/>
  <c r="F91" i="17" s="1"/>
  <c r="M90" i="17"/>
  <c r="L90" i="17"/>
  <c r="E90" i="17"/>
  <c r="F90" i="17" s="1"/>
  <c r="M89" i="17"/>
  <c r="L89" i="17"/>
  <c r="E89" i="17"/>
  <c r="F89" i="17" s="1"/>
  <c r="M88" i="17"/>
  <c r="L88" i="17"/>
  <c r="E88" i="17"/>
  <c r="F88" i="17" s="1"/>
  <c r="M87" i="17"/>
  <c r="L87" i="17"/>
  <c r="E87" i="17"/>
  <c r="F87" i="17" s="1"/>
  <c r="M86" i="17"/>
  <c r="L86" i="17"/>
  <c r="E86" i="17"/>
  <c r="F86" i="17" s="1"/>
  <c r="M85" i="17"/>
  <c r="L85" i="17"/>
  <c r="K85" i="17"/>
  <c r="D85" i="17"/>
  <c r="M84" i="17"/>
  <c r="L84" i="17"/>
  <c r="E84" i="17"/>
  <c r="F84" i="17" s="1"/>
  <c r="M83" i="17"/>
  <c r="L83" i="17"/>
  <c r="E83" i="17"/>
  <c r="F83" i="17" s="1"/>
  <c r="M82" i="17"/>
  <c r="L82" i="17"/>
  <c r="E82" i="17"/>
  <c r="F82" i="17" s="1"/>
  <c r="D81" i="17"/>
  <c r="L79" i="17"/>
  <c r="M78" i="17"/>
  <c r="A78" i="17"/>
  <c r="M77" i="17"/>
  <c r="L77" i="17"/>
  <c r="E76" i="17"/>
  <c r="F76" i="17" s="1"/>
  <c r="M75" i="17"/>
  <c r="L75" i="17"/>
  <c r="A75" i="17"/>
  <c r="E77" i="17" s="1"/>
  <c r="F77" i="17" s="1"/>
  <c r="M74" i="17"/>
  <c r="L74" i="17"/>
  <c r="E74" i="17"/>
  <c r="F74" i="17" s="1"/>
  <c r="M73" i="17"/>
  <c r="E73" i="17"/>
  <c r="F73" i="17" s="1"/>
  <c r="M72" i="17"/>
  <c r="L72" i="17"/>
  <c r="A72" i="17"/>
  <c r="M81" i="17" s="1"/>
  <c r="M71" i="17"/>
  <c r="L71" i="17"/>
  <c r="K71" i="17"/>
  <c r="D71" i="17"/>
  <c r="M70" i="17"/>
  <c r="L70" i="17"/>
  <c r="E70" i="17"/>
  <c r="F70" i="17" s="1"/>
  <c r="D70" i="17"/>
  <c r="M69" i="17"/>
  <c r="L69" i="17"/>
  <c r="E69" i="17"/>
  <c r="D69" i="17"/>
  <c r="M68" i="17"/>
  <c r="L68" i="17"/>
  <c r="E68" i="17"/>
  <c r="D68" i="17"/>
  <c r="M67" i="17"/>
  <c r="L67" i="17"/>
  <c r="E67" i="17"/>
  <c r="F67" i="17" s="1"/>
  <c r="D67" i="17"/>
  <c r="M66" i="17"/>
  <c r="L66" i="17"/>
  <c r="E66" i="17"/>
  <c r="D66" i="17"/>
  <c r="AA65" i="17"/>
  <c r="M65" i="17"/>
  <c r="L65" i="17"/>
  <c r="E65" i="17"/>
  <c r="F65" i="17" s="1"/>
  <c r="D65" i="17"/>
  <c r="M64" i="17"/>
  <c r="L64" i="17"/>
  <c r="E64" i="17"/>
  <c r="F64" i="17" s="1"/>
  <c r="D64" i="17"/>
  <c r="M63" i="17"/>
  <c r="L63" i="17"/>
  <c r="E63" i="17"/>
  <c r="D63" i="17"/>
  <c r="M62" i="17"/>
  <c r="L62" i="17"/>
  <c r="E62" i="17"/>
  <c r="F62" i="17" s="1"/>
  <c r="D62" i="17"/>
  <c r="M61" i="17"/>
  <c r="L61" i="17"/>
  <c r="E61" i="17"/>
  <c r="D61" i="17"/>
  <c r="M60" i="17"/>
  <c r="L60" i="17"/>
  <c r="E60" i="17"/>
  <c r="D60" i="17"/>
  <c r="M59" i="17"/>
  <c r="L59" i="17"/>
  <c r="E59" i="17"/>
  <c r="D59" i="17"/>
  <c r="M58" i="17"/>
  <c r="L58" i="17"/>
  <c r="M57" i="17"/>
  <c r="L57" i="17"/>
  <c r="E57" i="17"/>
  <c r="D57" i="17"/>
  <c r="M56" i="17"/>
  <c r="L56" i="17"/>
  <c r="E56" i="17"/>
  <c r="F56" i="17" s="1"/>
  <c r="D56" i="17"/>
  <c r="M55" i="17"/>
  <c r="L55" i="17"/>
  <c r="E55" i="17"/>
  <c r="F55" i="17" s="1"/>
  <c r="D55" i="17"/>
  <c r="M54" i="17"/>
  <c r="L54" i="17"/>
  <c r="E54" i="17"/>
  <c r="D54" i="17"/>
  <c r="M53" i="17"/>
  <c r="L53" i="17"/>
  <c r="E53" i="17"/>
  <c r="F53" i="17" s="1"/>
  <c r="D53" i="17"/>
  <c r="M52" i="17"/>
  <c r="L52" i="17"/>
  <c r="E52" i="17"/>
  <c r="D52" i="17"/>
  <c r="M51" i="17"/>
  <c r="L51" i="17"/>
  <c r="E51" i="17"/>
  <c r="D51" i="17"/>
  <c r="M50" i="17"/>
  <c r="L50" i="17"/>
  <c r="E50" i="17"/>
  <c r="D50" i="17"/>
  <c r="M49" i="17"/>
  <c r="L49" i="17"/>
  <c r="E49" i="17"/>
  <c r="F49" i="17" s="1"/>
  <c r="D49" i="17"/>
  <c r="M48" i="17"/>
  <c r="L48" i="17"/>
  <c r="E48" i="17"/>
  <c r="D48" i="17"/>
  <c r="M47" i="17"/>
  <c r="L47" i="17"/>
  <c r="E47" i="17"/>
  <c r="F47" i="17" s="1"/>
  <c r="D47" i="17"/>
  <c r="M46" i="17"/>
  <c r="L46" i="17"/>
  <c r="E46" i="17"/>
  <c r="D46" i="17"/>
  <c r="M45" i="17"/>
  <c r="L45" i="17"/>
  <c r="D45" i="17"/>
  <c r="M44" i="17"/>
  <c r="L44" i="17"/>
  <c r="E44" i="17"/>
  <c r="F44" i="17" s="1"/>
  <c r="M43" i="17"/>
  <c r="L43" i="17"/>
  <c r="E43" i="17"/>
  <c r="F43" i="17" s="1"/>
  <c r="M42" i="17"/>
  <c r="L42" i="17"/>
  <c r="E42" i="17"/>
  <c r="F42" i="17" s="1"/>
  <c r="M41" i="17"/>
  <c r="L41" i="17"/>
  <c r="E41" i="17"/>
  <c r="F41" i="17" s="1"/>
  <c r="M40" i="17"/>
  <c r="L40" i="17"/>
  <c r="E40" i="17"/>
  <c r="F40" i="17" s="1"/>
  <c r="M39" i="17"/>
  <c r="L39" i="17"/>
  <c r="E39" i="17"/>
  <c r="F39" i="17" s="1"/>
  <c r="M38" i="17"/>
  <c r="L38" i="17"/>
  <c r="E38" i="17"/>
  <c r="F38" i="17" s="1"/>
  <c r="M37" i="17"/>
  <c r="L37" i="17"/>
  <c r="E37" i="17"/>
  <c r="F37" i="17" s="1"/>
  <c r="M36" i="17"/>
  <c r="L36" i="17"/>
  <c r="M35" i="17"/>
  <c r="L35" i="17"/>
  <c r="E35" i="17"/>
  <c r="D35" i="17"/>
  <c r="M34" i="17"/>
  <c r="L34" i="17"/>
  <c r="E34" i="17"/>
  <c r="D34" i="17"/>
  <c r="M33" i="17"/>
  <c r="L33" i="17"/>
  <c r="E33" i="17"/>
  <c r="D33" i="17"/>
  <c r="M32" i="17"/>
  <c r="L32" i="17"/>
  <c r="E32" i="17"/>
  <c r="D32" i="17"/>
  <c r="M31" i="17"/>
  <c r="L31" i="17"/>
  <c r="E31" i="17"/>
  <c r="F31" i="17" s="1"/>
  <c r="D31" i="17"/>
  <c r="M30" i="17"/>
  <c r="L30" i="17"/>
  <c r="E30" i="17"/>
  <c r="D30" i="17"/>
  <c r="M29" i="17"/>
  <c r="L29" i="17"/>
  <c r="E29" i="17"/>
  <c r="D29" i="17"/>
  <c r="M28" i="17"/>
  <c r="L28" i="17"/>
  <c r="E28" i="17"/>
  <c r="F28" i="17" s="1"/>
  <c r="D28" i="17"/>
  <c r="M27" i="17"/>
  <c r="L27" i="17"/>
  <c r="E27" i="17"/>
  <c r="D27" i="17"/>
  <c r="M26" i="17"/>
  <c r="L26" i="17"/>
  <c r="D26" i="17"/>
  <c r="M25" i="17"/>
  <c r="L25" i="17"/>
  <c r="E25" i="17"/>
  <c r="F25" i="17" s="1"/>
  <c r="M24" i="17"/>
  <c r="L24" i="17"/>
  <c r="E24" i="17"/>
  <c r="F24" i="17" s="1"/>
  <c r="M23" i="17"/>
  <c r="L23" i="17"/>
  <c r="E23" i="17"/>
  <c r="F23" i="17" s="1"/>
  <c r="M22" i="17"/>
  <c r="L22" i="17"/>
  <c r="E22" i="17"/>
  <c r="F22" i="17" s="1"/>
  <c r="M21" i="17"/>
  <c r="L21" i="17"/>
  <c r="E21" i="17"/>
  <c r="F21" i="17" s="1"/>
  <c r="M20" i="17"/>
  <c r="L20" i="17"/>
  <c r="E20" i="17"/>
  <c r="F20" i="17" s="1"/>
  <c r="M19" i="17"/>
  <c r="L19" i="17"/>
  <c r="E19" i="17"/>
  <c r="F19" i="17" s="1"/>
  <c r="M18" i="17"/>
  <c r="L18" i="17"/>
  <c r="E18" i="17"/>
  <c r="F18" i="17" s="1"/>
  <c r="M17" i="17"/>
  <c r="L17" i="17"/>
  <c r="E17" i="17"/>
  <c r="F17" i="17" s="1"/>
  <c r="N29" i="17" s="1"/>
  <c r="M16" i="17"/>
  <c r="L16" i="17"/>
  <c r="E16" i="17"/>
  <c r="N26" i="17" s="1"/>
  <c r="M15" i="17"/>
  <c r="L15" i="17"/>
  <c r="E15" i="17"/>
  <c r="F15" i="17" s="1"/>
  <c r="M14" i="17"/>
  <c r="L14" i="17"/>
  <c r="E14" i="17"/>
  <c r="F14" i="17" s="1"/>
  <c r="M13" i="17"/>
  <c r="L13" i="17"/>
  <c r="E13" i="17"/>
  <c r="F13" i="17" s="1"/>
  <c r="M12" i="17"/>
  <c r="L12" i="17"/>
  <c r="E12" i="17"/>
  <c r="F12" i="17" s="1"/>
  <c r="M11" i="17"/>
  <c r="L11" i="17"/>
  <c r="E11" i="17"/>
  <c r="F11" i="17" s="1"/>
  <c r="M10" i="17"/>
  <c r="L10" i="17"/>
  <c r="M9" i="17"/>
  <c r="L9" i="17"/>
  <c r="E9" i="17"/>
  <c r="F9" i="17" s="1"/>
  <c r="M8" i="17"/>
  <c r="L8" i="17"/>
  <c r="E8" i="17"/>
  <c r="F8" i="17" s="1"/>
  <c r="M7" i="17"/>
  <c r="L7" i="17"/>
  <c r="E7" i="17"/>
  <c r="F7" i="17" s="1"/>
  <c r="M6" i="17"/>
  <c r="L6" i="17"/>
  <c r="E6" i="17"/>
  <c r="F6" i="17" s="1"/>
  <c r="M5" i="17"/>
  <c r="L5" i="17"/>
  <c r="E5" i="17"/>
  <c r="F5" i="17" s="1"/>
  <c r="M107" i="16"/>
  <c r="L107" i="16"/>
  <c r="K107" i="16"/>
  <c r="D107" i="16"/>
  <c r="M106" i="16"/>
  <c r="L106" i="16"/>
  <c r="E106" i="16"/>
  <c r="F106" i="16" s="1"/>
  <c r="M105" i="16"/>
  <c r="L105" i="16"/>
  <c r="E105" i="16"/>
  <c r="F105" i="16" s="1"/>
  <c r="M104" i="16"/>
  <c r="L104" i="16"/>
  <c r="K104" i="16"/>
  <c r="D104" i="16"/>
  <c r="M103" i="16"/>
  <c r="L103" i="16"/>
  <c r="E103" i="16"/>
  <c r="F103" i="16" s="1"/>
  <c r="M102" i="16"/>
  <c r="L102" i="16"/>
  <c r="E102" i="16"/>
  <c r="F102" i="16" s="1"/>
  <c r="M101" i="16"/>
  <c r="L101" i="16"/>
  <c r="K101" i="16"/>
  <c r="I101" i="16"/>
  <c r="D101" i="16"/>
  <c r="M100" i="16"/>
  <c r="L100" i="16"/>
  <c r="E100" i="16"/>
  <c r="M99" i="16"/>
  <c r="L99" i="16"/>
  <c r="E99" i="16"/>
  <c r="F99" i="16" s="1"/>
  <c r="L98" i="16"/>
  <c r="K98" i="16"/>
  <c r="D98" i="16"/>
  <c r="M96" i="16"/>
  <c r="L96" i="16"/>
  <c r="A96" i="16"/>
  <c r="M97" i="16" s="1"/>
  <c r="L95" i="16"/>
  <c r="K95" i="16"/>
  <c r="D95" i="16"/>
  <c r="M93" i="16"/>
  <c r="L93" i="16"/>
  <c r="A93" i="16"/>
  <c r="M94" i="16" s="1"/>
  <c r="M92" i="16"/>
  <c r="L92" i="16"/>
  <c r="D92" i="16"/>
  <c r="M91" i="16"/>
  <c r="L91" i="16"/>
  <c r="E91" i="16"/>
  <c r="F91" i="16" s="1"/>
  <c r="M90" i="16"/>
  <c r="L90" i="16"/>
  <c r="E90" i="16"/>
  <c r="F90" i="16" s="1"/>
  <c r="M89" i="16"/>
  <c r="L89" i="16"/>
  <c r="E89" i="16"/>
  <c r="F89" i="16" s="1"/>
  <c r="M88" i="16"/>
  <c r="L88" i="16"/>
  <c r="E88" i="16"/>
  <c r="F88" i="16" s="1"/>
  <c r="M87" i="16"/>
  <c r="L87" i="16"/>
  <c r="E87" i="16"/>
  <c r="F87" i="16" s="1"/>
  <c r="M86" i="16"/>
  <c r="L86" i="16"/>
  <c r="E86" i="16"/>
  <c r="F86" i="16" s="1"/>
  <c r="M85" i="16"/>
  <c r="L85" i="16"/>
  <c r="K85" i="16"/>
  <c r="D85" i="16"/>
  <c r="M84" i="16"/>
  <c r="L84" i="16"/>
  <c r="E84" i="16"/>
  <c r="F84" i="16" s="1"/>
  <c r="M83" i="16"/>
  <c r="L83" i="16"/>
  <c r="E83" i="16"/>
  <c r="F83" i="16" s="1"/>
  <c r="M82" i="16"/>
  <c r="L82" i="16"/>
  <c r="E82" i="16"/>
  <c r="F82" i="16" s="1"/>
  <c r="D81" i="16"/>
  <c r="M80" i="16"/>
  <c r="A78" i="16"/>
  <c r="M77" i="16"/>
  <c r="L77" i="16"/>
  <c r="L76" i="16"/>
  <c r="E76" i="16"/>
  <c r="F76" i="16" s="1"/>
  <c r="M75" i="16"/>
  <c r="L75" i="16"/>
  <c r="E75" i="16"/>
  <c r="F75" i="16" s="1"/>
  <c r="A75" i="16"/>
  <c r="E77" i="16" s="1"/>
  <c r="F77" i="16" s="1"/>
  <c r="M74" i="16"/>
  <c r="L74" i="16"/>
  <c r="E74" i="16"/>
  <c r="F74" i="16" s="1"/>
  <c r="M73" i="16"/>
  <c r="E73" i="16"/>
  <c r="F73" i="16" s="1"/>
  <c r="M72" i="16"/>
  <c r="L72" i="16"/>
  <c r="A72" i="16"/>
  <c r="M81" i="16" s="1"/>
  <c r="M71" i="16"/>
  <c r="L71" i="16"/>
  <c r="K71" i="16"/>
  <c r="M70" i="16"/>
  <c r="L70" i="16"/>
  <c r="E70" i="16"/>
  <c r="D70" i="16"/>
  <c r="M69" i="16"/>
  <c r="L69" i="16"/>
  <c r="E69" i="16"/>
  <c r="D69" i="16"/>
  <c r="M68" i="16"/>
  <c r="L68" i="16"/>
  <c r="E68" i="16"/>
  <c r="D68" i="16"/>
  <c r="M67" i="16"/>
  <c r="L67" i="16"/>
  <c r="E67" i="16"/>
  <c r="D67" i="16"/>
  <c r="M66" i="16"/>
  <c r="L66" i="16"/>
  <c r="E66" i="16"/>
  <c r="D66" i="16"/>
  <c r="AA65" i="16"/>
  <c r="M65" i="16"/>
  <c r="L65" i="16"/>
  <c r="E65" i="16"/>
  <c r="F65" i="16" s="1"/>
  <c r="D65" i="16"/>
  <c r="M64" i="16"/>
  <c r="L64" i="16"/>
  <c r="E64" i="16"/>
  <c r="D64" i="16"/>
  <c r="D71" i="16" s="1"/>
  <c r="M63" i="16"/>
  <c r="L63" i="16"/>
  <c r="E63" i="16"/>
  <c r="D63" i="16"/>
  <c r="M62" i="16"/>
  <c r="L62" i="16"/>
  <c r="E62" i="16"/>
  <c r="F62" i="16" s="1"/>
  <c r="D62" i="16"/>
  <c r="M61" i="16"/>
  <c r="L61" i="16"/>
  <c r="E61" i="16"/>
  <c r="D61" i="16"/>
  <c r="M60" i="16"/>
  <c r="L60" i="16"/>
  <c r="E60" i="16"/>
  <c r="D60" i="16"/>
  <c r="M59" i="16"/>
  <c r="L59" i="16"/>
  <c r="E59" i="16"/>
  <c r="F59" i="16" s="1"/>
  <c r="D59" i="16"/>
  <c r="M58" i="16"/>
  <c r="L58" i="16"/>
  <c r="M57" i="16"/>
  <c r="L57" i="16"/>
  <c r="E57" i="16"/>
  <c r="F57" i="16" s="1"/>
  <c r="D57" i="16"/>
  <c r="M56" i="16"/>
  <c r="L56" i="16"/>
  <c r="E56" i="16"/>
  <c r="F56" i="16" s="1"/>
  <c r="D56" i="16"/>
  <c r="M55" i="16"/>
  <c r="L55" i="16"/>
  <c r="E55" i="16"/>
  <c r="F55" i="16" s="1"/>
  <c r="D55" i="16"/>
  <c r="M54" i="16"/>
  <c r="L54" i="16"/>
  <c r="E54" i="16"/>
  <c r="F54" i="16" s="1"/>
  <c r="D54" i="16"/>
  <c r="M53" i="16"/>
  <c r="L53" i="16"/>
  <c r="E53" i="16"/>
  <c r="F53" i="16" s="1"/>
  <c r="D53" i="16"/>
  <c r="M52" i="16"/>
  <c r="L52" i="16"/>
  <c r="E52" i="16"/>
  <c r="D52" i="16"/>
  <c r="M51" i="16"/>
  <c r="L51" i="16"/>
  <c r="E51" i="16"/>
  <c r="F51" i="16" s="1"/>
  <c r="D51" i="16"/>
  <c r="M50" i="16"/>
  <c r="L50" i="16"/>
  <c r="E50" i="16"/>
  <c r="F50" i="16" s="1"/>
  <c r="D50" i="16"/>
  <c r="M49" i="16"/>
  <c r="L49" i="16"/>
  <c r="E49" i="16"/>
  <c r="D49" i="16"/>
  <c r="D58" i="16" s="1"/>
  <c r="M48" i="16"/>
  <c r="L48" i="16"/>
  <c r="E48" i="16"/>
  <c r="F48" i="16" s="1"/>
  <c r="D48" i="16"/>
  <c r="M47" i="16"/>
  <c r="L47" i="16"/>
  <c r="E47" i="16"/>
  <c r="D47" i="16"/>
  <c r="M46" i="16"/>
  <c r="L46" i="16"/>
  <c r="E46" i="16"/>
  <c r="D46" i="16"/>
  <c r="M45" i="16"/>
  <c r="L45" i="16"/>
  <c r="D45" i="16"/>
  <c r="M44" i="16"/>
  <c r="L44" i="16"/>
  <c r="E44" i="16"/>
  <c r="F44" i="16" s="1"/>
  <c r="M43" i="16"/>
  <c r="L43" i="16"/>
  <c r="E43" i="16"/>
  <c r="F43" i="16" s="1"/>
  <c r="M42" i="16"/>
  <c r="L42" i="16"/>
  <c r="E42" i="16"/>
  <c r="F42" i="16" s="1"/>
  <c r="M41" i="16"/>
  <c r="L41" i="16"/>
  <c r="E41" i="16"/>
  <c r="F41" i="16" s="1"/>
  <c r="M40" i="16"/>
  <c r="L40" i="16"/>
  <c r="E40" i="16"/>
  <c r="F40" i="16" s="1"/>
  <c r="M39" i="16"/>
  <c r="L39" i="16"/>
  <c r="E39" i="16"/>
  <c r="F39" i="16" s="1"/>
  <c r="M38" i="16"/>
  <c r="L38" i="16"/>
  <c r="E38" i="16"/>
  <c r="F38" i="16" s="1"/>
  <c r="M37" i="16"/>
  <c r="L37" i="16"/>
  <c r="E37" i="16"/>
  <c r="F37" i="16" s="1"/>
  <c r="M36" i="16"/>
  <c r="L36" i="16"/>
  <c r="M35" i="16"/>
  <c r="L35" i="16"/>
  <c r="E35" i="16"/>
  <c r="F35" i="16" s="1"/>
  <c r="D35" i="16"/>
  <c r="M34" i="16"/>
  <c r="L34" i="16"/>
  <c r="E34" i="16"/>
  <c r="F34" i="16" s="1"/>
  <c r="D34" i="16"/>
  <c r="M33" i="16"/>
  <c r="L33" i="16"/>
  <c r="E33" i="16"/>
  <c r="D33" i="16"/>
  <c r="M32" i="16"/>
  <c r="L32" i="16"/>
  <c r="E32" i="16"/>
  <c r="D32" i="16"/>
  <c r="M31" i="16"/>
  <c r="L31" i="16"/>
  <c r="E31" i="16"/>
  <c r="F31" i="16" s="1"/>
  <c r="D31" i="16"/>
  <c r="M30" i="16"/>
  <c r="L30" i="16"/>
  <c r="E30" i="16"/>
  <c r="D30" i="16"/>
  <c r="M29" i="16"/>
  <c r="L29" i="16"/>
  <c r="E29" i="16"/>
  <c r="D29" i="16"/>
  <c r="M28" i="16"/>
  <c r="L28" i="16"/>
  <c r="E28" i="16"/>
  <c r="F28" i="16" s="1"/>
  <c r="D28" i="16"/>
  <c r="M27" i="16"/>
  <c r="L27" i="16"/>
  <c r="E27" i="16"/>
  <c r="D27" i="16"/>
  <c r="M26" i="16"/>
  <c r="L26" i="16"/>
  <c r="D26" i="16"/>
  <c r="M25" i="16"/>
  <c r="L25" i="16"/>
  <c r="E25" i="16"/>
  <c r="F25" i="16" s="1"/>
  <c r="M24" i="16"/>
  <c r="L24" i="16"/>
  <c r="E24" i="16"/>
  <c r="F24" i="16" s="1"/>
  <c r="M23" i="16"/>
  <c r="L23" i="16"/>
  <c r="E23" i="16"/>
  <c r="F23" i="16" s="1"/>
  <c r="M22" i="16"/>
  <c r="L22" i="16"/>
  <c r="E22" i="16"/>
  <c r="F22" i="16" s="1"/>
  <c r="M21" i="16"/>
  <c r="L21" i="16"/>
  <c r="E21" i="16"/>
  <c r="F21" i="16" s="1"/>
  <c r="M20" i="16"/>
  <c r="L20" i="16"/>
  <c r="E20" i="16"/>
  <c r="F20" i="16" s="1"/>
  <c r="M19" i="16"/>
  <c r="L19" i="16"/>
  <c r="E19" i="16"/>
  <c r="F19" i="16" s="1"/>
  <c r="M18" i="16"/>
  <c r="L18" i="16"/>
  <c r="E18" i="16"/>
  <c r="F18" i="16" s="1"/>
  <c r="M17" i="16"/>
  <c r="L17" i="16"/>
  <c r="E17" i="16"/>
  <c r="F17" i="16" s="1"/>
  <c r="N29" i="16" s="1"/>
  <c r="M16" i="16"/>
  <c r="L16" i="16"/>
  <c r="E16" i="16"/>
  <c r="F16" i="16" s="1"/>
  <c r="M15" i="16"/>
  <c r="L15" i="16"/>
  <c r="E15" i="16"/>
  <c r="F15" i="16" s="1"/>
  <c r="M14" i="16"/>
  <c r="L14" i="16"/>
  <c r="E14" i="16"/>
  <c r="F14" i="16" s="1"/>
  <c r="M13" i="16"/>
  <c r="L13" i="16"/>
  <c r="E13" i="16"/>
  <c r="F13" i="16" s="1"/>
  <c r="M12" i="16"/>
  <c r="L12" i="16"/>
  <c r="E12" i="16"/>
  <c r="F12" i="16" s="1"/>
  <c r="M11" i="16"/>
  <c r="L11" i="16"/>
  <c r="E11" i="16"/>
  <c r="F11" i="16" s="1"/>
  <c r="M10" i="16"/>
  <c r="L10" i="16"/>
  <c r="M9" i="16"/>
  <c r="L9" i="16"/>
  <c r="E9" i="16"/>
  <c r="F9" i="16" s="1"/>
  <c r="M8" i="16"/>
  <c r="L8" i="16"/>
  <c r="E8" i="16"/>
  <c r="F8" i="16" s="1"/>
  <c r="M7" i="16"/>
  <c r="L7" i="16"/>
  <c r="E7" i="16"/>
  <c r="F7" i="16" s="1"/>
  <c r="M6" i="16"/>
  <c r="L6" i="16"/>
  <c r="E6" i="16"/>
  <c r="F6" i="16" s="1"/>
  <c r="M5" i="16"/>
  <c r="L5" i="16"/>
  <c r="E5" i="16"/>
  <c r="F5" i="16" s="1"/>
  <c r="M107" i="15"/>
  <c r="L107" i="15"/>
  <c r="K107" i="15"/>
  <c r="D107" i="15"/>
  <c r="M106" i="15"/>
  <c r="L106" i="15"/>
  <c r="E106" i="15"/>
  <c r="F106" i="15" s="1"/>
  <c r="M105" i="15"/>
  <c r="L105" i="15"/>
  <c r="E105" i="15"/>
  <c r="F105" i="15" s="1"/>
  <c r="M104" i="15"/>
  <c r="L104" i="15"/>
  <c r="K104" i="15"/>
  <c r="D104" i="15"/>
  <c r="M103" i="15"/>
  <c r="L103" i="15"/>
  <c r="E103" i="15"/>
  <c r="F103" i="15" s="1"/>
  <c r="M102" i="15"/>
  <c r="L102" i="15"/>
  <c r="E102" i="15"/>
  <c r="F102" i="15" s="1"/>
  <c r="M101" i="15"/>
  <c r="L101" i="15"/>
  <c r="K101" i="15"/>
  <c r="D101" i="15"/>
  <c r="M100" i="15"/>
  <c r="L100" i="15"/>
  <c r="E100" i="15"/>
  <c r="F100" i="15" s="1"/>
  <c r="M99" i="15"/>
  <c r="L99" i="15"/>
  <c r="E99" i="15"/>
  <c r="F99" i="15" s="1"/>
  <c r="M98" i="15"/>
  <c r="K98" i="15"/>
  <c r="D98" i="15"/>
  <c r="E97" i="15"/>
  <c r="F97" i="15" s="1"/>
  <c r="M96" i="15"/>
  <c r="L96" i="15"/>
  <c r="A96" i="15"/>
  <c r="M97" i="15" s="1"/>
  <c r="M95" i="15"/>
  <c r="K95" i="15"/>
  <c r="D95" i="15"/>
  <c r="E94" i="15"/>
  <c r="F94" i="15" s="1"/>
  <c r="M93" i="15"/>
  <c r="L93" i="15"/>
  <c r="A93" i="15"/>
  <c r="M94" i="15" s="1"/>
  <c r="M92" i="15"/>
  <c r="L92" i="15"/>
  <c r="D92" i="15"/>
  <c r="M91" i="15"/>
  <c r="L91" i="15"/>
  <c r="E91" i="15"/>
  <c r="F91" i="15" s="1"/>
  <c r="M90" i="15"/>
  <c r="L90" i="15"/>
  <c r="E90" i="15"/>
  <c r="F90" i="15" s="1"/>
  <c r="M89" i="15"/>
  <c r="L89" i="15"/>
  <c r="E89" i="15"/>
  <c r="F89" i="15" s="1"/>
  <c r="M88" i="15"/>
  <c r="L88" i="15"/>
  <c r="E88" i="15"/>
  <c r="F88" i="15" s="1"/>
  <c r="M87" i="15"/>
  <c r="L87" i="15"/>
  <c r="E87" i="15"/>
  <c r="F87" i="15" s="1"/>
  <c r="M86" i="15"/>
  <c r="L86" i="15"/>
  <c r="E86" i="15"/>
  <c r="F86" i="15" s="1"/>
  <c r="M85" i="15"/>
  <c r="L85" i="15"/>
  <c r="K85" i="15"/>
  <c r="D85" i="15"/>
  <c r="M84" i="15"/>
  <c r="L84" i="15"/>
  <c r="E84" i="15"/>
  <c r="F84" i="15" s="1"/>
  <c r="M83" i="15"/>
  <c r="L83" i="15"/>
  <c r="E83" i="15"/>
  <c r="F83" i="15" s="1"/>
  <c r="M82" i="15"/>
  <c r="L82" i="15"/>
  <c r="E82" i="15"/>
  <c r="F82" i="15" s="1"/>
  <c r="D81" i="15"/>
  <c r="M80" i="15"/>
  <c r="L80" i="15"/>
  <c r="E80" i="15"/>
  <c r="F80" i="15" s="1"/>
  <c r="M79" i="15"/>
  <c r="E79" i="15"/>
  <c r="F79" i="15" s="1"/>
  <c r="M78" i="15"/>
  <c r="L78" i="15"/>
  <c r="A78" i="15"/>
  <c r="L79" i="15" s="1"/>
  <c r="E76" i="15"/>
  <c r="F76" i="15" s="1"/>
  <c r="M75" i="15"/>
  <c r="L75" i="15"/>
  <c r="A75" i="15"/>
  <c r="L74" i="15"/>
  <c r="E74" i="15"/>
  <c r="F74" i="15" s="1"/>
  <c r="M73" i="15"/>
  <c r="E73" i="15"/>
  <c r="F73" i="15" s="1"/>
  <c r="M72" i="15"/>
  <c r="L72" i="15"/>
  <c r="A72" i="15"/>
  <c r="M81" i="15" s="1"/>
  <c r="M71" i="15"/>
  <c r="L71" i="15"/>
  <c r="K71" i="15"/>
  <c r="M70" i="15"/>
  <c r="L70" i="15"/>
  <c r="E70" i="15"/>
  <c r="D70" i="15"/>
  <c r="M69" i="15"/>
  <c r="L69" i="15"/>
  <c r="E69" i="15"/>
  <c r="D69" i="15"/>
  <c r="M68" i="15"/>
  <c r="L68" i="15"/>
  <c r="E68" i="15"/>
  <c r="D68" i="15"/>
  <c r="M67" i="15"/>
  <c r="L67" i="15"/>
  <c r="E67" i="15"/>
  <c r="D67" i="15"/>
  <c r="M66" i="15"/>
  <c r="L66" i="15"/>
  <c r="E66" i="15"/>
  <c r="D66" i="15"/>
  <c r="AA65" i="15"/>
  <c r="M65" i="15"/>
  <c r="L65" i="15"/>
  <c r="E65" i="15"/>
  <c r="D65" i="15"/>
  <c r="M64" i="15"/>
  <c r="L64" i="15"/>
  <c r="E64" i="15"/>
  <c r="D64" i="15"/>
  <c r="M63" i="15"/>
  <c r="L63" i="15"/>
  <c r="E63" i="15"/>
  <c r="D63" i="15"/>
  <c r="M62" i="15"/>
  <c r="L62" i="15"/>
  <c r="E62" i="15"/>
  <c r="F62" i="15" s="1"/>
  <c r="D62" i="15"/>
  <c r="M61" i="15"/>
  <c r="L61" i="15"/>
  <c r="E61" i="15"/>
  <c r="D61" i="15"/>
  <c r="M60" i="15"/>
  <c r="L60" i="15"/>
  <c r="E60" i="15"/>
  <c r="D60" i="15"/>
  <c r="M59" i="15"/>
  <c r="L59" i="15"/>
  <c r="E59" i="15"/>
  <c r="D59" i="15"/>
  <c r="M58" i="15"/>
  <c r="L58" i="15"/>
  <c r="M57" i="15"/>
  <c r="L57" i="15"/>
  <c r="E57" i="15"/>
  <c r="D57" i="15"/>
  <c r="M56" i="15"/>
  <c r="L56" i="15"/>
  <c r="E56" i="15"/>
  <c r="D56" i="15"/>
  <c r="M55" i="15"/>
  <c r="L55" i="15"/>
  <c r="E55" i="15"/>
  <c r="D55" i="15"/>
  <c r="M54" i="15"/>
  <c r="L54" i="15"/>
  <c r="E54" i="15"/>
  <c r="D54" i="15"/>
  <c r="M53" i="15"/>
  <c r="L53" i="15"/>
  <c r="E53" i="15"/>
  <c r="D53" i="15"/>
  <c r="M52" i="15"/>
  <c r="L52" i="15"/>
  <c r="E52" i="15"/>
  <c r="D52" i="15"/>
  <c r="M51" i="15"/>
  <c r="L51" i="15"/>
  <c r="E51" i="15"/>
  <c r="D51" i="15"/>
  <c r="M50" i="15"/>
  <c r="L50" i="15"/>
  <c r="E50" i="15"/>
  <c r="D50" i="15"/>
  <c r="M49" i="15"/>
  <c r="L49" i="15"/>
  <c r="E49" i="15"/>
  <c r="D49" i="15"/>
  <c r="M48" i="15"/>
  <c r="L48" i="15"/>
  <c r="E48" i="15"/>
  <c r="D48" i="15"/>
  <c r="M47" i="15"/>
  <c r="L47" i="15"/>
  <c r="E47" i="15"/>
  <c r="D47" i="15"/>
  <c r="M46" i="15"/>
  <c r="L46" i="15"/>
  <c r="E46" i="15"/>
  <c r="D46" i="15"/>
  <c r="M45" i="15"/>
  <c r="L45" i="15"/>
  <c r="D45" i="15"/>
  <c r="M44" i="15"/>
  <c r="L44" i="15"/>
  <c r="E44" i="15"/>
  <c r="F44" i="15" s="1"/>
  <c r="M43" i="15"/>
  <c r="L43" i="15"/>
  <c r="E43" i="15"/>
  <c r="F43" i="15" s="1"/>
  <c r="M42" i="15"/>
  <c r="L42" i="15"/>
  <c r="E42" i="15"/>
  <c r="F42" i="15" s="1"/>
  <c r="M41" i="15"/>
  <c r="L41" i="15"/>
  <c r="E41" i="15"/>
  <c r="F41" i="15" s="1"/>
  <c r="M40" i="15"/>
  <c r="L40" i="15"/>
  <c r="E40" i="15"/>
  <c r="F40" i="15" s="1"/>
  <c r="M39" i="15"/>
  <c r="L39" i="15"/>
  <c r="E39" i="15"/>
  <c r="F39" i="15" s="1"/>
  <c r="M38" i="15"/>
  <c r="L38" i="15"/>
  <c r="E38" i="15"/>
  <c r="F38" i="15" s="1"/>
  <c r="M37" i="15"/>
  <c r="L37" i="15"/>
  <c r="E37" i="15"/>
  <c r="F37" i="15" s="1"/>
  <c r="M36" i="15"/>
  <c r="L36" i="15"/>
  <c r="M35" i="15"/>
  <c r="L35" i="15"/>
  <c r="E35" i="15"/>
  <c r="D35" i="15"/>
  <c r="M34" i="15"/>
  <c r="L34" i="15"/>
  <c r="E34" i="15"/>
  <c r="D34" i="15"/>
  <c r="M33" i="15"/>
  <c r="L33" i="15"/>
  <c r="E33" i="15"/>
  <c r="F33" i="15" s="1"/>
  <c r="D33" i="15"/>
  <c r="M32" i="15"/>
  <c r="L32" i="15"/>
  <c r="E32" i="15"/>
  <c r="F32" i="15" s="1"/>
  <c r="D32" i="15"/>
  <c r="M31" i="15"/>
  <c r="L31" i="15"/>
  <c r="E31" i="15"/>
  <c r="F31" i="15" s="1"/>
  <c r="D31" i="15"/>
  <c r="M30" i="15"/>
  <c r="L30" i="15"/>
  <c r="E30" i="15"/>
  <c r="D30" i="15"/>
  <c r="M29" i="15"/>
  <c r="L29" i="15"/>
  <c r="E29" i="15"/>
  <c r="F29" i="15" s="1"/>
  <c r="D29" i="15"/>
  <c r="M28" i="15"/>
  <c r="L28" i="15"/>
  <c r="E28" i="15"/>
  <c r="F28" i="15" s="1"/>
  <c r="D28" i="15"/>
  <c r="M27" i="15"/>
  <c r="L27" i="15"/>
  <c r="E27" i="15"/>
  <c r="D27" i="15"/>
  <c r="D36" i="15" s="1"/>
  <c r="M26" i="15"/>
  <c r="L26" i="15"/>
  <c r="D26" i="15"/>
  <c r="M25" i="15"/>
  <c r="L25" i="15"/>
  <c r="E25" i="15"/>
  <c r="F25" i="15" s="1"/>
  <c r="M24" i="15"/>
  <c r="L24" i="15"/>
  <c r="E24" i="15"/>
  <c r="F24" i="15" s="1"/>
  <c r="M23" i="15"/>
  <c r="L23" i="15"/>
  <c r="E23" i="15"/>
  <c r="F23" i="15" s="1"/>
  <c r="M22" i="15"/>
  <c r="L22" i="15"/>
  <c r="E22" i="15"/>
  <c r="F22" i="15" s="1"/>
  <c r="M21" i="15"/>
  <c r="L21" i="15"/>
  <c r="E21" i="15"/>
  <c r="F21" i="15" s="1"/>
  <c r="M20" i="15"/>
  <c r="L20" i="15"/>
  <c r="E20" i="15"/>
  <c r="F20" i="15" s="1"/>
  <c r="M19" i="15"/>
  <c r="L19" i="15"/>
  <c r="E19" i="15"/>
  <c r="F19" i="15" s="1"/>
  <c r="M18" i="15"/>
  <c r="L18" i="15"/>
  <c r="E18" i="15"/>
  <c r="F18" i="15" s="1"/>
  <c r="M17" i="15"/>
  <c r="L17" i="15"/>
  <c r="E17" i="15"/>
  <c r="F17" i="15" s="1"/>
  <c r="N29" i="15" s="1"/>
  <c r="M16" i="15"/>
  <c r="L16" i="15"/>
  <c r="E16" i="15"/>
  <c r="N26" i="15" s="1"/>
  <c r="M15" i="15"/>
  <c r="L15" i="15"/>
  <c r="E15" i="15"/>
  <c r="F15" i="15" s="1"/>
  <c r="M14" i="15"/>
  <c r="L14" i="15"/>
  <c r="E14" i="15"/>
  <c r="F14" i="15" s="1"/>
  <c r="M13" i="15"/>
  <c r="L13" i="15"/>
  <c r="E13" i="15"/>
  <c r="F13" i="15" s="1"/>
  <c r="M12" i="15"/>
  <c r="L12" i="15"/>
  <c r="E12" i="15"/>
  <c r="F12" i="15" s="1"/>
  <c r="M11" i="15"/>
  <c r="L11" i="15"/>
  <c r="E11" i="15"/>
  <c r="F11" i="15" s="1"/>
  <c r="M10" i="15"/>
  <c r="L10" i="15"/>
  <c r="M9" i="15"/>
  <c r="L9" i="15"/>
  <c r="E9" i="15"/>
  <c r="F9" i="15" s="1"/>
  <c r="M8" i="15"/>
  <c r="L8" i="15"/>
  <c r="E8" i="15"/>
  <c r="F8" i="15" s="1"/>
  <c r="M7" i="15"/>
  <c r="L7" i="15"/>
  <c r="E7" i="15"/>
  <c r="F7" i="15" s="1"/>
  <c r="M6" i="15"/>
  <c r="L6" i="15"/>
  <c r="E6" i="15"/>
  <c r="F6" i="15" s="1"/>
  <c r="M5" i="15"/>
  <c r="L5" i="15"/>
  <c r="E5" i="15"/>
  <c r="F5" i="15" s="1"/>
  <c r="K104" i="1"/>
  <c r="E100" i="1"/>
  <c r="F100" i="1" s="1"/>
  <c r="E99" i="1"/>
  <c r="F99" i="1" s="1"/>
  <c r="M100" i="1"/>
  <c r="M99" i="1"/>
  <c r="L100" i="1"/>
  <c r="L99" i="1"/>
  <c r="M101" i="1"/>
  <c r="L101" i="1"/>
  <c r="K101" i="1"/>
  <c r="D101" i="1"/>
  <c r="K98" i="1"/>
  <c r="D98" i="1"/>
  <c r="D95" i="1"/>
  <c r="F50" i="17" l="1"/>
  <c r="F101" i="17"/>
  <c r="F64" i="15"/>
  <c r="F101" i="18"/>
  <c r="F60" i="17"/>
  <c r="F63" i="17"/>
  <c r="F101" i="16"/>
  <c r="F101" i="15"/>
  <c r="F101" i="1"/>
  <c r="F34" i="18"/>
  <c r="F67" i="18"/>
  <c r="F70" i="18"/>
  <c r="F49" i="18"/>
  <c r="F55" i="18"/>
  <c r="F62" i="18"/>
  <c r="F65" i="18"/>
  <c r="F50" i="18"/>
  <c r="F53" i="18"/>
  <c r="F68" i="18"/>
  <c r="N26" i="18"/>
  <c r="F27" i="18"/>
  <c r="F33" i="18"/>
  <c r="F104" i="18"/>
  <c r="F29" i="18"/>
  <c r="F32" i="18"/>
  <c r="F27" i="17"/>
  <c r="F29" i="17"/>
  <c r="F35" i="17"/>
  <c r="F52" i="17"/>
  <c r="F34" i="17"/>
  <c r="F61" i="17"/>
  <c r="F85" i="17"/>
  <c r="F68" i="17"/>
  <c r="F60" i="16"/>
  <c r="F63" i="16"/>
  <c r="F70" i="16"/>
  <c r="F52" i="16"/>
  <c r="F30" i="16"/>
  <c r="F61" i="16"/>
  <c r="F29" i="16"/>
  <c r="F32" i="16"/>
  <c r="F66" i="16"/>
  <c r="F69" i="16"/>
  <c r="F61" i="18"/>
  <c r="F64" i="18"/>
  <c r="F30" i="17"/>
  <c r="F33" i="17"/>
  <c r="F59" i="17"/>
  <c r="F51" i="17"/>
  <c r="F54" i="17"/>
  <c r="F57" i="17"/>
  <c r="F66" i="17"/>
  <c r="F69" i="17"/>
  <c r="N26" i="16"/>
  <c r="F27" i="16"/>
  <c r="F33" i="16"/>
  <c r="F68" i="16"/>
  <c r="F92" i="16"/>
  <c r="F104" i="15"/>
  <c r="F50" i="15"/>
  <c r="F53" i="15"/>
  <c r="F56" i="15"/>
  <c r="F68" i="15"/>
  <c r="F60" i="15"/>
  <c r="F63" i="15"/>
  <c r="F51" i="15"/>
  <c r="F54" i="15"/>
  <c r="F16" i="15"/>
  <c r="F26" i="15" s="1"/>
  <c r="F34" i="15"/>
  <c r="F57" i="15"/>
  <c r="F66" i="15"/>
  <c r="F69" i="15"/>
  <c r="F61" i="15"/>
  <c r="F35" i="15"/>
  <c r="F49" i="15"/>
  <c r="F52" i="15"/>
  <c r="F55" i="15"/>
  <c r="F67" i="15"/>
  <c r="F70" i="15"/>
  <c r="F30" i="15"/>
  <c r="F65" i="15"/>
  <c r="F10" i="18"/>
  <c r="D58" i="18"/>
  <c r="N29" i="18"/>
  <c r="F45" i="18"/>
  <c r="F107" i="18"/>
  <c r="D71" i="18"/>
  <c r="F92" i="18"/>
  <c r="F85" i="18"/>
  <c r="F26" i="18"/>
  <c r="F31" i="18"/>
  <c r="D36" i="18"/>
  <c r="F59" i="18"/>
  <c r="F52" i="18"/>
  <c r="E78" i="18"/>
  <c r="F78" i="18" s="1"/>
  <c r="L79" i="18"/>
  <c r="M79" i="18"/>
  <c r="M95" i="18"/>
  <c r="M98" i="18"/>
  <c r="E75" i="18"/>
  <c r="F75" i="18" s="1"/>
  <c r="L76" i="18"/>
  <c r="E93" i="18"/>
  <c r="F93" i="18" s="1"/>
  <c r="E96" i="18"/>
  <c r="F96" i="18" s="1"/>
  <c r="F16" i="17"/>
  <c r="F26" i="17" s="1"/>
  <c r="F48" i="17"/>
  <c r="D58" i="17"/>
  <c r="F45" i="17"/>
  <c r="F107" i="17"/>
  <c r="F10" i="17"/>
  <c r="D36" i="17"/>
  <c r="F104" i="17"/>
  <c r="F92" i="17"/>
  <c r="E80" i="17"/>
  <c r="F80" i="17" s="1"/>
  <c r="M79" i="17"/>
  <c r="L80" i="17"/>
  <c r="E78" i="17"/>
  <c r="F78" i="17" s="1"/>
  <c r="M80" i="17"/>
  <c r="F32" i="17"/>
  <c r="L78" i="17"/>
  <c r="E79" i="17"/>
  <c r="F79" i="17" s="1"/>
  <c r="L76" i="17"/>
  <c r="M76" i="17"/>
  <c r="L81" i="17"/>
  <c r="E93" i="17"/>
  <c r="F93" i="17" s="1"/>
  <c r="L94" i="17"/>
  <c r="E96" i="17"/>
  <c r="F96" i="17" s="1"/>
  <c r="L97" i="17"/>
  <c r="E75" i="17"/>
  <c r="F75" i="17" s="1"/>
  <c r="E72" i="17"/>
  <c r="F72" i="17" s="1"/>
  <c r="L73" i="17"/>
  <c r="F26" i="16"/>
  <c r="F10" i="16"/>
  <c r="D36" i="16"/>
  <c r="F49" i="16"/>
  <c r="F104" i="16"/>
  <c r="F64" i="16"/>
  <c r="L78" i="16"/>
  <c r="E80" i="16"/>
  <c r="F80" i="16" s="1"/>
  <c r="M79" i="16"/>
  <c r="L79" i="16"/>
  <c r="E78" i="16"/>
  <c r="F78" i="16" s="1"/>
  <c r="M78" i="16"/>
  <c r="E79" i="16"/>
  <c r="F79" i="16" s="1"/>
  <c r="F107" i="16"/>
  <c r="F45" i="16"/>
  <c r="F67" i="16"/>
  <c r="F85" i="16"/>
  <c r="L80" i="16"/>
  <c r="E94" i="16"/>
  <c r="F94" i="16" s="1"/>
  <c r="E97" i="16"/>
  <c r="F97" i="16" s="1"/>
  <c r="M95" i="16"/>
  <c r="M98" i="16"/>
  <c r="M76" i="16"/>
  <c r="L81" i="16"/>
  <c r="E93" i="16"/>
  <c r="F93" i="16" s="1"/>
  <c r="L94" i="16"/>
  <c r="E96" i="16"/>
  <c r="F96" i="16" s="1"/>
  <c r="L97" i="16"/>
  <c r="E72" i="16"/>
  <c r="F72" i="16" s="1"/>
  <c r="L73" i="16"/>
  <c r="F85" i="15"/>
  <c r="F45" i="15"/>
  <c r="F10" i="15"/>
  <c r="D71" i="15"/>
  <c r="F27" i="15"/>
  <c r="D58" i="15"/>
  <c r="F59" i="15"/>
  <c r="F92" i="15"/>
  <c r="F107" i="15"/>
  <c r="E77" i="15"/>
  <c r="F77" i="15" s="1"/>
  <c r="M76" i="15"/>
  <c r="L76" i="15"/>
  <c r="E75" i="15"/>
  <c r="F75" i="15" s="1"/>
  <c r="L77" i="15"/>
  <c r="M77" i="15"/>
  <c r="M74" i="15"/>
  <c r="E78" i="15"/>
  <c r="F78" i="15" s="1"/>
  <c r="L95" i="15"/>
  <c r="L98" i="15"/>
  <c r="L81" i="15"/>
  <c r="E93" i="15"/>
  <c r="F93" i="15" s="1"/>
  <c r="L94" i="15"/>
  <c r="E96" i="15"/>
  <c r="F96" i="15" s="1"/>
  <c r="L97" i="15"/>
  <c r="E72" i="15"/>
  <c r="F72" i="15" s="1"/>
  <c r="L73" i="15"/>
  <c r="L38" i="1"/>
  <c r="E39" i="1"/>
  <c r="F39" i="1" s="1"/>
  <c r="L43" i="1"/>
  <c r="M43" i="1"/>
  <c r="L44" i="1"/>
  <c r="M44" i="1"/>
  <c r="L39" i="1"/>
  <c r="M39" i="1"/>
  <c r="E43" i="1"/>
  <c r="F43" i="1" s="1"/>
  <c r="F58" i="18" l="1"/>
  <c r="F36" i="18"/>
  <c r="F81" i="18"/>
  <c r="F36" i="17"/>
  <c r="F71" i="17"/>
  <c r="F36" i="16"/>
  <c r="F71" i="16"/>
  <c r="F58" i="15"/>
  <c r="F98" i="18"/>
  <c r="F95" i="18"/>
  <c r="F71" i="18"/>
  <c r="F81" i="17"/>
  <c r="F58" i="17"/>
  <c r="F98" i="17"/>
  <c r="F95" i="17"/>
  <c r="F98" i="16"/>
  <c r="F95" i="16"/>
  <c r="F81" i="16"/>
  <c r="F58" i="16"/>
  <c r="F81" i="15"/>
  <c r="F36" i="15"/>
  <c r="F71" i="15"/>
  <c r="F98" i="15"/>
  <c r="F95" i="15"/>
  <c r="F109" i="18" l="1"/>
  <c r="F109" i="17"/>
  <c r="F109" i="16"/>
  <c r="F109" i="15"/>
  <c r="G45" i="18" l="1"/>
  <c r="G26" i="18"/>
  <c r="G36" i="18"/>
  <c r="G58" i="18"/>
  <c r="G81" i="18"/>
  <c r="G104" i="18"/>
  <c r="G85" i="18"/>
  <c r="G10" i="18"/>
  <c r="G92" i="18"/>
  <c r="G71" i="18"/>
  <c r="F2" i="18"/>
  <c r="G95" i="18"/>
  <c r="G101" i="18"/>
  <c r="G98" i="18"/>
  <c r="G107" i="18"/>
  <c r="G85" i="17"/>
  <c r="G10" i="17"/>
  <c r="G45" i="17"/>
  <c r="G58" i="17"/>
  <c r="G98" i="17"/>
  <c r="G92" i="17"/>
  <c r="G81" i="17"/>
  <c r="G104" i="17"/>
  <c r="F2" i="17"/>
  <c r="G71" i="17"/>
  <c r="G26" i="17"/>
  <c r="G36" i="17"/>
  <c r="G95" i="17"/>
  <c r="G107" i="17"/>
  <c r="G101" i="17"/>
  <c r="G85" i="16"/>
  <c r="G10" i="16"/>
  <c r="G45" i="16"/>
  <c r="G26" i="16"/>
  <c r="G101" i="16"/>
  <c r="G98" i="16"/>
  <c r="G95" i="16"/>
  <c r="G36" i="16"/>
  <c r="F2" i="16"/>
  <c r="G107" i="16"/>
  <c r="G92" i="16"/>
  <c r="G71" i="16"/>
  <c r="G58" i="16"/>
  <c r="G104" i="16"/>
  <c r="G81" i="16"/>
  <c r="G85" i="15"/>
  <c r="G10" i="15"/>
  <c r="G45" i="15"/>
  <c r="G26" i="15"/>
  <c r="G81" i="15"/>
  <c r="G58" i="15"/>
  <c r="G36" i="15"/>
  <c r="G71" i="15"/>
  <c r="G107" i="15"/>
  <c r="G101" i="15"/>
  <c r="G104" i="15"/>
  <c r="G98" i="15"/>
  <c r="G95" i="15"/>
  <c r="G92" i="15"/>
  <c r="F2" i="15"/>
  <c r="H98" i="18" l="1"/>
  <c r="G96" i="18" s="1"/>
  <c r="J96" i="18" s="1"/>
  <c r="H101" i="18"/>
  <c r="H98" i="17"/>
  <c r="G97" i="17" s="1"/>
  <c r="J97" i="17" s="1"/>
  <c r="H101" i="17"/>
  <c r="H98" i="16"/>
  <c r="G97" i="16" s="1"/>
  <c r="J97" i="16" s="1"/>
  <c r="H101" i="16"/>
  <c r="H98" i="15"/>
  <c r="H101" i="15"/>
  <c r="G97" i="18"/>
  <c r="J97" i="18" s="1"/>
  <c r="H95" i="18"/>
  <c r="H92" i="18"/>
  <c r="H104" i="18"/>
  <c r="H36" i="18"/>
  <c r="H71" i="18"/>
  <c r="H85" i="18"/>
  <c r="H58" i="18"/>
  <c r="H26" i="18"/>
  <c r="G109" i="18"/>
  <c r="G2" i="18" s="1"/>
  <c r="H10" i="18"/>
  <c r="H81" i="18"/>
  <c r="H107" i="18"/>
  <c r="H45" i="18"/>
  <c r="H95" i="17"/>
  <c r="H85" i="17"/>
  <c r="H36" i="17"/>
  <c r="H26" i="17"/>
  <c r="H71" i="17"/>
  <c r="H104" i="17"/>
  <c r="H81" i="17"/>
  <c r="H92" i="17"/>
  <c r="H58" i="17"/>
  <c r="H45" i="17"/>
  <c r="H107" i="17"/>
  <c r="G109" i="17"/>
  <c r="G2" i="17" s="1"/>
  <c r="H10" i="17"/>
  <c r="H71" i="16"/>
  <c r="H95" i="16"/>
  <c r="H10" i="16"/>
  <c r="G109" i="16"/>
  <c r="G2" i="16" s="1"/>
  <c r="H92" i="16"/>
  <c r="H107" i="16"/>
  <c r="H36" i="16"/>
  <c r="H26" i="16"/>
  <c r="H81" i="16"/>
  <c r="H45" i="16"/>
  <c r="H104" i="16"/>
  <c r="G102" i="16" s="1"/>
  <c r="H58" i="16"/>
  <c r="H85" i="16"/>
  <c r="H58" i="15"/>
  <c r="H26" i="15"/>
  <c r="H107" i="15"/>
  <c r="H81" i="15"/>
  <c r="H45" i="15"/>
  <c r="H92" i="15"/>
  <c r="G109" i="15"/>
  <c r="G2" i="15" s="1"/>
  <c r="H10" i="15"/>
  <c r="H95" i="15"/>
  <c r="H85" i="15"/>
  <c r="H104" i="15"/>
  <c r="H71" i="15"/>
  <c r="H36" i="15"/>
  <c r="I100" i="18" l="1"/>
  <c r="I99" i="18"/>
  <c r="G100" i="18"/>
  <c r="J100" i="18" s="1"/>
  <c r="G99" i="18"/>
  <c r="J99" i="18" s="1"/>
  <c r="I97" i="18"/>
  <c r="I96" i="18"/>
  <c r="G96" i="17"/>
  <c r="J96" i="17" s="1"/>
  <c r="G100" i="17"/>
  <c r="J100" i="17" s="1"/>
  <c r="G99" i="17"/>
  <c r="J99" i="17" s="1"/>
  <c r="I100" i="17"/>
  <c r="I99" i="17"/>
  <c r="I97" i="17"/>
  <c r="I96" i="17"/>
  <c r="I97" i="16"/>
  <c r="I96" i="16"/>
  <c r="G96" i="16"/>
  <c r="J96" i="16" s="1"/>
  <c r="G100" i="16"/>
  <c r="J100" i="16" s="1"/>
  <c r="G99" i="16"/>
  <c r="J99" i="16" s="1"/>
  <c r="J101" i="16" s="1"/>
  <c r="I100" i="15"/>
  <c r="I99" i="15"/>
  <c r="G100" i="15"/>
  <c r="J100" i="15" s="1"/>
  <c r="G99" i="15"/>
  <c r="J99" i="15" s="1"/>
  <c r="I97" i="15"/>
  <c r="I96" i="15"/>
  <c r="G97" i="15"/>
  <c r="J97" i="15" s="1"/>
  <c r="G96" i="15"/>
  <c r="J96" i="15" s="1"/>
  <c r="I105" i="18"/>
  <c r="I106" i="18"/>
  <c r="G105" i="18"/>
  <c r="J105" i="18" s="1"/>
  <c r="G106" i="18"/>
  <c r="J106" i="18" s="1"/>
  <c r="G63" i="18"/>
  <c r="J63" i="18" s="1"/>
  <c r="I60" i="18"/>
  <c r="G60" i="18"/>
  <c r="J60" i="18" s="1"/>
  <c r="I62" i="18"/>
  <c r="I69" i="18"/>
  <c r="I64" i="18"/>
  <c r="G69" i="18"/>
  <c r="J69" i="18" s="1"/>
  <c r="G64" i="18"/>
  <c r="J64" i="18" s="1"/>
  <c r="G61" i="18"/>
  <c r="J61" i="18" s="1"/>
  <c r="I67" i="18"/>
  <c r="G62" i="18"/>
  <c r="J62" i="18" s="1"/>
  <c r="I61" i="18"/>
  <c r="G67" i="18"/>
  <c r="J67" i="18" s="1"/>
  <c r="I66" i="18"/>
  <c r="G66" i="18"/>
  <c r="J66" i="18" s="1"/>
  <c r="I65" i="18"/>
  <c r="G65" i="18"/>
  <c r="J65" i="18" s="1"/>
  <c r="I70" i="18"/>
  <c r="I63" i="18"/>
  <c r="I68" i="18"/>
  <c r="G70" i="18"/>
  <c r="J70" i="18" s="1"/>
  <c r="G68" i="18"/>
  <c r="J68" i="18" s="1"/>
  <c r="I59" i="18"/>
  <c r="G59" i="18"/>
  <c r="J59" i="18" s="1"/>
  <c r="I83" i="18"/>
  <c r="G83" i="18"/>
  <c r="J83" i="18" s="1"/>
  <c r="I84" i="18"/>
  <c r="G84" i="18"/>
  <c r="J84" i="18" s="1"/>
  <c r="I82" i="18"/>
  <c r="G82" i="18"/>
  <c r="J82" i="18" s="1"/>
  <c r="I102" i="18"/>
  <c r="G103" i="18"/>
  <c r="J103" i="18" s="1"/>
  <c r="G102" i="18"/>
  <c r="J102" i="18" s="1"/>
  <c r="I103" i="18"/>
  <c r="G94" i="18"/>
  <c r="J94" i="18" s="1"/>
  <c r="I94" i="18"/>
  <c r="I93" i="18"/>
  <c r="G93" i="18"/>
  <c r="J93" i="18" s="1"/>
  <c r="G35" i="18"/>
  <c r="J35" i="18" s="1"/>
  <c r="I33" i="18"/>
  <c r="I29" i="18"/>
  <c r="I28" i="18"/>
  <c r="G34" i="18"/>
  <c r="J34" i="18" s="1"/>
  <c r="G29" i="18"/>
  <c r="J29" i="18" s="1"/>
  <c r="G28" i="18"/>
  <c r="J28" i="18" s="1"/>
  <c r="I27" i="18"/>
  <c r="I32" i="18"/>
  <c r="G27" i="18"/>
  <c r="J27" i="18" s="1"/>
  <c r="G32" i="18"/>
  <c r="J32" i="18" s="1"/>
  <c r="G30" i="18"/>
  <c r="J30" i="18" s="1"/>
  <c r="I30" i="18"/>
  <c r="I34" i="18"/>
  <c r="G33" i="18"/>
  <c r="J33" i="18" s="1"/>
  <c r="I35" i="18"/>
  <c r="I31" i="18"/>
  <c r="G31" i="18"/>
  <c r="J31" i="18" s="1"/>
  <c r="I48" i="18"/>
  <c r="I40" i="18"/>
  <c r="I42" i="18"/>
  <c r="I39" i="18"/>
  <c r="I51" i="18"/>
  <c r="I50" i="18"/>
  <c r="G42" i="18"/>
  <c r="J42" i="18" s="1"/>
  <c r="G39" i="18"/>
  <c r="J39" i="18" s="1"/>
  <c r="I53" i="18"/>
  <c r="I55" i="18"/>
  <c r="I44" i="18"/>
  <c r="I54" i="18"/>
  <c r="G37" i="18"/>
  <c r="J37" i="18" s="1"/>
  <c r="G44" i="18"/>
  <c r="J44" i="18" s="1"/>
  <c r="I37" i="18"/>
  <c r="I43" i="18"/>
  <c r="I49" i="18"/>
  <c r="I38" i="18"/>
  <c r="G43" i="18"/>
  <c r="J43" i="18" s="1"/>
  <c r="I57" i="18"/>
  <c r="G38" i="18"/>
  <c r="J38" i="18" s="1"/>
  <c r="I41" i="18"/>
  <c r="G40" i="18"/>
  <c r="J40" i="18" s="1"/>
  <c r="G41" i="18"/>
  <c r="J41" i="18" s="1"/>
  <c r="I56" i="18"/>
  <c r="I52" i="18"/>
  <c r="G9" i="18"/>
  <c r="J9" i="18" s="1"/>
  <c r="G5" i="18"/>
  <c r="J5" i="18" s="1"/>
  <c r="I5" i="18"/>
  <c r="G8" i="18"/>
  <c r="J8" i="18" s="1"/>
  <c r="I9" i="18"/>
  <c r="I7" i="18"/>
  <c r="I6" i="18"/>
  <c r="G7" i="18"/>
  <c r="J7" i="18" s="1"/>
  <c r="G6" i="18"/>
  <c r="J6" i="18" s="1"/>
  <c r="I8" i="18"/>
  <c r="I77" i="18"/>
  <c r="G72" i="18"/>
  <c r="J72" i="18" s="1"/>
  <c r="I80" i="18"/>
  <c r="G80" i="18"/>
  <c r="J80" i="18" s="1"/>
  <c r="I74" i="18"/>
  <c r="G74" i="18"/>
  <c r="J74" i="18" s="1"/>
  <c r="I79" i="18"/>
  <c r="I73" i="18"/>
  <c r="G79" i="18"/>
  <c r="J79" i="18" s="1"/>
  <c r="G73" i="18"/>
  <c r="J73" i="18" s="1"/>
  <c r="I72" i="18"/>
  <c r="I76" i="18"/>
  <c r="G76" i="18"/>
  <c r="J76" i="18" s="1"/>
  <c r="G77" i="18"/>
  <c r="J77" i="18" s="1"/>
  <c r="G78" i="18"/>
  <c r="J78" i="18" s="1"/>
  <c r="G75" i="18"/>
  <c r="J75" i="18" s="1"/>
  <c r="I75" i="18"/>
  <c r="I78" i="18"/>
  <c r="I23" i="18"/>
  <c r="I18" i="18"/>
  <c r="G18" i="18"/>
  <c r="J18" i="18" s="1"/>
  <c r="G17" i="18"/>
  <c r="J17" i="18" s="1"/>
  <c r="G22" i="18"/>
  <c r="J22" i="18" s="1"/>
  <c r="I19" i="18"/>
  <c r="G21" i="18"/>
  <c r="J21" i="18" s="1"/>
  <c r="G20" i="18"/>
  <c r="J20" i="18" s="1"/>
  <c r="I25" i="18"/>
  <c r="G19" i="18"/>
  <c r="J19" i="18" s="1"/>
  <c r="G13" i="18"/>
  <c r="J13" i="18" s="1"/>
  <c r="I24" i="18"/>
  <c r="G25" i="18"/>
  <c r="J25" i="18" s="1"/>
  <c r="I16" i="18"/>
  <c r="G15" i="18"/>
  <c r="J15" i="18" s="1"/>
  <c r="G16" i="18"/>
  <c r="J16" i="18" s="1"/>
  <c r="I13" i="18"/>
  <c r="G23" i="18"/>
  <c r="J23" i="18" s="1"/>
  <c r="I20" i="18"/>
  <c r="I15" i="18"/>
  <c r="G24" i="18"/>
  <c r="J24" i="18" s="1"/>
  <c r="I17" i="18"/>
  <c r="I14" i="18"/>
  <c r="G14" i="18"/>
  <c r="J14" i="18" s="1"/>
  <c r="I12" i="18"/>
  <c r="G11" i="18"/>
  <c r="J11" i="18" s="1"/>
  <c r="I22" i="18"/>
  <c r="N33" i="18"/>
  <c r="I11" i="18"/>
  <c r="I21" i="18"/>
  <c r="G12" i="18"/>
  <c r="J12" i="18" s="1"/>
  <c r="I47" i="18"/>
  <c r="I46" i="18"/>
  <c r="G46" i="18"/>
  <c r="J46" i="18" s="1"/>
  <c r="G57" i="18"/>
  <c r="J57" i="18" s="1"/>
  <c r="G50" i="18"/>
  <c r="J50" i="18" s="1"/>
  <c r="G48" i="18"/>
  <c r="J48" i="18" s="1"/>
  <c r="G55" i="18"/>
  <c r="J55" i="18" s="1"/>
  <c r="G51" i="18"/>
  <c r="J51" i="18" s="1"/>
  <c r="G53" i="18"/>
  <c r="J53" i="18" s="1"/>
  <c r="G49" i="18"/>
  <c r="J49" i="18" s="1"/>
  <c r="G54" i="18"/>
  <c r="J54" i="18" s="1"/>
  <c r="G47" i="18"/>
  <c r="J47" i="18" s="1"/>
  <c r="G56" i="18"/>
  <c r="J56" i="18" s="1"/>
  <c r="G52" i="18"/>
  <c r="J52" i="18" s="1"/>
  <c r="I88" i="18"/>
  <c r="I91" i="18"/>
  <c r="I90" i="18"/>
  <c r="G87" i="18"/>
  <c r="J87" i="18" s="1"/>
  <c r="I86" i="18"/>
  <c r="G88" i="18"/>
  <c r="J88" i="18" s="1"/>
  <c r="G86" i="18"/>
  <c r="J86" i="18" s="1"/>
  <c r="G90" i="18"/>
  <c r="J90" i="18" s="1"/>
  <c r="G91" i="18"/>
  <c r="J91" i="18" s="1"/>
  <c r="I89" i="18"/>
  <c r="I87" i="18"/>
  <c r="G89" i="18"/>
  <c r="J89" i="18" s="1"/>
  <c r="G90" i="17"/>
  <c r="J90" i="17" s="1"/>
  <c r="G87" i="17"/>
  <c r="J87" i="17" s="1"/>
  <c r="I86" i="17"/>
  <c r="G86" i="17"/>
  <c r="J86" i="17" s="1"/>
  <c r="G88" i="17"/>
  <c r="J88" i="17" s="1"/>
  <c r="I89" i="17"/>
  <c r="G89" i="17"/>
  <c r="J89" i="17" s="1"/>
  <c r="I90" i="17"/>
  <c r="I91" i="17"/>
  <c r="G91" i="17"/>
  <c r="J91" i="17" s="1"/>
  <c r="I88" i="17"/>
  <c r="I87" i="17"/>
  <c r="I63" i="17"/>
  <c r="I68" i="17"/>
  <c r="I60" i="17"/>
  <c r="G62" i="17"/>
  <c r="J62" i="17" s="1"/>
  <c r="I61" i="17"/>
  <c r="G67" i="17"/>
  <c r="J67" i="17" s="1"/>
  <c r="I62" i="17"/>
  <c r="I59" i="17"/>
  <c r="G60" i="17"/>
  <c r="J60" i="17" s="1"/>
  <c r="I64" i="17"/>
  <c r="G59" i="17"/>
  <c r="J59" i="17" s="1"/>
  <c r="I67" i="17"/>
  <c r="I69" i="17"/>
  <c r="I70" i="17"/>
  <c r="G63" i="17"/>
  <c r="J63" i="17" s="1"/>
  <c r="I65" i="17"/>
  <c r="G70" i="17"/>
  <c r="J70" i="17" s="1"/>
  <c r="I66" i="17"/>
  <c r="G66" i="17"/>
  <c r="J66" i="17" s="1"/>
  <c r="G69" i="17"/>
  <c r="J69" i="17" s="1"/>
  <c r="G65" i="17"/>
  <c r="J65" i="17" s="1"/>
  <c r="G68" i="17"/>
  <c r="J68" i="17" s="1"/>
  <c r="G64" i="17"/>
  <c r="J64" i="17" s="1"/>
  <c r="G61" i="17"/>
  <c r="J61" i="17" s="1"/>
  <c r="I54" i="17"/>
  <c r="I51" i="17"/>
  <c r="I40" i="17"/>
  <c r="I53" i="17"/>
  <c r="G42" i="17"/>
  <c r="J42" i="17" s="1"/>
  <c r="I43" i="17"/>
  <c r="I55" i="17"/>
  <c r="I56" i="17"/>
  <c r="I44" i="17"/>
  <c r="I49" i="17"/>
  <c r="G38" i="17"/>
  <c r="J38" i="17" s="1"/>
  <c r="G41" i="17"/>
  <c r="J41" i="17" s="1"/>
  <c r="G43" i="17"/>
  <c r="J43" i="17" s="1"/>
  <c r="G44" i="17"/>
  <c r="J44" i="17" s="1"/>
  <c r="I38" i="17"/>
  <c r="I37" i="17"/>
  <c r="I39" i="17"/>
  <c r="I52" i="17"/>
  <c r="G39" i="17"/>
  <c r="J39" i="17" s="1"/>
  <c r="I42" i="17"/>
  <c r="I57" i="17"/>
  <c r="I41" i="17"/>
  <c r="I50" i="17"/>
  <c r="G37" i="17"/>
  <c r="J37" i="17" s="1"/>
  <c r="G40" i="17"/>
  <c r="J40" i="17" s="1"/>
  <c r="I48" i="17"/>
  <c r="G103" i="17"/>
  <c r="J103" i="17" s="1"/>
  <c r="I103" i="17"/>
  <c r="I102" i="17"/>
  <c r="G102" i="17"/>
  <c r="J102" i="17" s="1"/>
  <c r="I105" i="17"/>
  <c r="G105" i="17"/>
  <c r="J105" i="17" s="1"/>
  <c r="I106" i="17"/>
  <c r="G106" i="17"/>
  <c r="J106" i="17" s="1"/>
  <c r="I84" i="17"/>
  <c r="I83" i="17"/>
  <c r="G84" i="17"/>
  <c r="J84" i="17" s="1"/>
  <c r="G83" i="17"/>
  <c r="J83" i="17" s="1"/>
  <c r="I82" i="17"/>
  <c r="G82" i="17"/>
  <c r="J82" i="17" s="1"/>
  <c r="I31" i="17"/>
  <c r="G31" i="17"/>
  <c r="J31" i="17" s="1"/>
  <c r="G35" i="17"/>
  <c r="J35" i="17" s="1"/>
  <c r="G27" i="17"/>
  <c r="J27" i="17" s="1"/>
  <c r="I35" i="17"/>
  <c r="I30" i="17"/>
  <c r="G30" i="17"/>
  <c r="J30" i="17" s="1"/>
  <c r="G28" i="17"/>
  <c r="J28" i="17" s="1"/>
  <c r="I33" i="17"/>
  <c r="G34" i="17"/>
  <c r="J34" i="17" s="1"/>
  <c r="I28" i="17"/>
  <c r="G29" i="17"/>
  <c r="J29" i="17" s="1"/>
  <c r="G33" i="17"/>
  <c r="J33" i="17" s="1"/>
  <c r="I34" i="17"/>
  <c r="I29" i="17"/>
  <c r="I27" i="17"/>
  <c r="I32" i="17"/>
  <c r="G32" i="17"/>
  <c r="J32" i="17" s="1"/>
  <c r="I7" i="17"/>
  <c r="G7" i="17"/>
  <c r="J7" i="17" s="1"/>
  <c r="I5" i="17"/>
  <c r="G9" i="17"/>
  <c r="J9" i="17" s="1"/>
  <c r="I8" i="17"/>
  <c r="I9" i="17"/>
  <c r="G8" i="17"/>
  <c r="J8" i="17" s="1"/>
  <c r="G6" i="17"/>
  <c r="J6" i="17" s="1"/>
  <c r="I6" i="17"/>
  <c r="G5" i="17"/>
  <c r="J5" i="17" s="1"/>
  <c r="I25" i="17"/>
  <c r="I13" i="17"/>
  <c r="G25" i="17"/>
  <c r="J25" i="17" s="1"/>
  <c r="I18" i="17"/>
  <c r="G12" i="17"/>
  <c r="J12" i="17" s="1"/>
  <c r="G11" i="17"/>
  <c r="J11" i="17" s="1"/>
  <c r="I15" i="17"/>
  <c r="I14" i="17"/>
  <c r="I19" i="17"/>
  <c r="G20" i="17"/>
  <c r="J20" i="17" s="1"/>
  <c r="G17" i="17"/>
  <c r="J17" i="17" s="1"/>
  <c r="G19" i="17"/>
  <c r="J19" i="17" s="1"/>
  <c r="I21" i="17"/>
  <c r="I20" i="17"/>
  <c r="I12" i="17"/>
  <c r="I11" i="17"/>
  <c r="G21" i="17"/>
  <c r="J21" i="17" s="1"/>
  <c r="I23" i="17"/>
  <c r="G23" i="17"/>
  <c r="J23" i="17" s="1"/>
  <c r="G24" i="17"/>
  <c r="J24" i="17" s="1"/>
  <c r="I22" i="17"/>
  <c r="G15" i="17"/>
  <c r="J15" i="17" s="1"/>
  <c r="G22" i="17"/>
  <c r="J22" i="17" s="1"/>
  <c r="I24" i="17"/>
  <c r="G13" i="17"/>
  <c r="J13" i="17" s="1"/>
  <c r="G14" i="17"/>
  <c r="J14" i="17" s="1"/>
  <c r="G18" i="17"/>
  <c r="J18" i="17" s="1"/>
  <c r="I17" i="17"/>
  <c r="N33" i="17"/>
  <c r="I16" i="17"/>
  <c r="G16" i="17"/>
  <c r="J16" i="17" s="1"/>
  <c r="G77" i="17"/>
  <c r="J77" i="17" s="1"/>
  <c r="I77" i="17"/>
  <c r="I76" i="17"/>
  <c r="G76" i="17"/>
  <c r="J76" i="17" s="1"/>
  <c r="I73" i="17"/>
  <c r="I74" i="17"/>
  <c r="G73" i="17"/>
  <c r="J73" i="17" s="1"/>
  <c r="G74" i="17"/>
  <c r="J74" i="17" s="1"/>
  <c r="G72" i="17"/>
  <c r="J72" i="17" s="1"/>
  <c r="G79" i="17"/>
  <c r="J79" i="17" s="1"/>
  <c r="I79" i="17"/>
  <c r="I72" i="17"/>
  <c r="I78" i="17"/>
  <c r="G78" i="17"/>
  <c r="J78" i="17" s="1"/>
  <c r="G75" i="17"/>
  <c r="J75" i="17" s="1"/>
  <c r="G80" i="17"/>
  <c r="J80" i="17" s="1"/>
  <c r="I75" i="17"/>
  <c r="I80" i="17"/>
  <c r="I94" i="17"/>
  <c r="G94" i="17"/>
  <c r="J94" i="17" s="1"/>
  <c r="I93" i="17"/>
  <c r="G93" i="17"/>
  <c r="J93" i="17" s="1"/>
  <c r="G56" i="17"/>
  <c r="J56" i="17" s="1"/>
  <c r="G51" i="17"/>
  <c r="J51" i="17" s="1"/>
  <c r="I47" i="17"/>
  <c r="G55" i="17"/>
  <c r="J55" i="17" s="1"/>
  <c r="G54" i="17"/>
  <c r="J54" i="17" s="1"/>
  <c r="G53" i="17"/>
  <c r="J53" i="17" s="1"/>
  <c r="G57" i="17"/>
  <c r="J57" i="17" s="1"/>
  <c r="I46" i="17"/>
  <c r="G47" i="17"/>
  <c r="J47" i="17" s="1"/>
  <c r="G46" i="17"/>
  <c r="J46" i="17" s="1"/>
  <c r="G49" i="17"/>
  <c r="J49" i="17" s="1"/>
  <c r="G52" i="17"/>
  <c r="J52" i="17" s="1"/>
  <c r="G50" i="17"/>
  <c r="J50" i="17" s="1"/>
  <c r="G48" i="17"/>
  <c r="J48" i="17" s="1"/>
  <c r="G90" i="16"/>
  <c r="J90" i="16" s="1"/>
  <c r="I90" i="16"/>
  <c r="G89" i="16"/>
  <c r="J89" i="16" s="1"/>
  <c r="I89" i="16"/>
  <c r="I91" i="16"/>
  <c r="I87" i="16"/>
  <c r="G91" i="16"/>
  <c r="J91" i="16" s="1"/>
  <c r="I86" i="16"/>
  <c r="G87" i="16"/>
  <c r="J87" i="16" s="1"/>
  <c r="G86" i="16"/>
  <c r="J86" i="16" s="1"/>
  <c r="G88" i="16"/>
  <c r="J88" i="16" s="1"/>
  <c r="I88" i="16"/>
  <c r="I28" i="16"/>
  <c r="G28" i="16"/>
  <c r="J28" i="16" s="1"/>
  <c r="I31" i="16"/>
  <c r="G31" i="16"/>
  <c r="J31" i="16" s="1"/>
  <c r="I34" i="16"/>
  <c r="I35" i="16"/>
  <c r="G29" i="16"/>
  <c r="J29" i="16" s="1"/>
  <c r="G34" i="16"/>
  <c r="J34" i="16" s="1"/>
  <c r="G35" i="16"/>
  <c r="J35" i="16" s="1"/>
  <c r="I27" i="16"/>
  <c r="I33" i="16"/>
  <c r="I30" i="16"/>
  <c r="G33" i="16"/>
  <c r="J33" i="16" s="1"/>
  <c r="G30" i="16"/>
  <c r="J30" i="16" s="1"/>
  <c r="G27" i="16"/>
  <c r="J27" i="16" s="1"/>
  <c r="I29" i="16"/>
  <c r="I32" i="16"/>
  <c r="G32" i="16"/>
  <c r="J32" i="16" s="1"/>
  <c r="I5" i="16"/>
  <c r="I8" i="16"/>
  <c r="G5" i="16"/>
  <c r="J5" i="16" s="1"/>
  <c r="G6" i="16"/>
  <c r="J6" i="16" s="1"/>
  <c r="G9" i="16"/>
  <c r="J9" i="16" s="1"/>
  <c r="I9" i="16"/>
  <c r="I6" i="16"/>
  <c r="G8" i="16"/>
  <c r="J8" i="16" s="1"/>
  <c r="I7" i="16"/>
  <c r="G7" i="16"/>
  <c r="J7" i="16" s="1"/>
  <c r="G94" i="16"/>
  <c r="J94" i="16" s="1"/>
  <c r="G93" i="16"/>
  <c r="J93" i="16" s="1"/>
  <c r="I93" i="16"/>
  <c r="I94" i="16"/>
  <c r="I105" i="16"/>
  <c r="G105" i="16"/>
  <c r="J105" i="16" s="1"/>
  <c r="I106" i="16"/>
  <c r="G106" i="16"/>
  <c r="J106" i="16" s="1"/>
  <c r="I84" i="16"/>
  <c r="G84" i="16"/>
  <c r="J84" i="16" s="1"/>
  <c r="G83" i="16"/>
  <c r="J83" i="16" s="1"/>
  <c r="I83" i="16"/>
  <c r="I82" i="16"/>
  <c r="G82" i="16"/>
  <c r="J82" i="16" s="1"/>
  <c r="I103" i="16"/>
  <c r="G103" i="16"/>
  <c r="J103" i="16" s="1"/>
  <c r="J102" i="16"/>
  <c r="I102" i="16"/>
  <c r="G76" i="16"/>
  <c r="J76" i="16" s="1"/>
  <c r="I77" i="16"/>
  <c r="I76" i="16"/>
  <c r="I75" i="16"/>
  <c r="I73" i="16"/>
  <c r="G75" i="16"/>
  <c r="J75" i="16" s="1"/>
  <c r="G73" i="16"/>
  <c r="J73" i="16" s="1"/>
  <c r="G77" i="16"/>
  <c r="J77" i="16" s="1"/>
  <c r="G74" i="16"/>
  <c r="J74" i="16" s="1"/>
  <c r="I74" i="16"/>
  <c r="I79" i="16"/>
  <c r="G72" i="16"/>
  <c r="J72" i="16" s="1"/>
  <c r="G79" i="16"/>
  <c r="J79" i="16" s="1"/>
  <c r="G78" i="16"/>
  <c r="J78" i="16" s="1"/>
  <c r="I80" i="16"/>
  <c r="G80" i="16"/>
  <c r="J80" i="16" s="1"/>
  <c r="I78" i="16"/>
  <c r="I72" i="16"/>
  <c r="I66" i="16"/>
  <c r="I60" i="16"/>
  <c r="G60" i="16"/>
  <c r="J60" i="16" s="1"/>
  <c r="I62" i="16"/>
  <c r="I70" i="16"/>
  <c r="G69" i="16"/>
  <c r="J69" i="16" s="1"/>
  <c r="I63" i="16"/>
  <c r="G62" i="16"/>
  <c r="J62" i="16" s="1"/>
  <c r="G70" i="16"/>
  <c r="J70" i="16" s="1"/>
  <c r="G63" i="16"/>
  <c r="J63" i="16" s="1"/>
  <c r="G59" i="16"/>
  <c r="J59" i="16" s="1"/>
  <c r="I68" i="16"/>
  <c r="G66" i="16"/>
  <c r="J66" i="16" s="1"/>
  <c r="G68" i="16"/>
  <c r="J68" i="16" s="1"/>
  <c r="I59" i="16"/>
  <c r="I61" i="16"/>
  <c r="I65" i="16"/>
  <c r="G65" i="16"/>
  <c r="J65" i="16" s="1"/>
  <c r="I69" i="16"/>
  <c r="G61" i="16"/>
  <c r="J61" i="16" s="1"/>
  <c r="I67" i="16"/>
  <c r="G67" i="16"/>
  <c r="J67" i="16" s="1"/>
  <c r="I64" i="16"/>
  <c r="G64" i="16"/>
  <c r="J64" i="16" s="1"/>
  <c r="G17" i="16"/>
  <c r="J17" i="16" s="1"/>
  <c r="I20" i="16"/>
  <c r="G20" i="16"/>
  <c r="J20" i="16" s="1"/>
  <c r="I17" i="16"/>
  <c r="I12" i="16"/>
  <c r="I14" i="16"/>
  <c r="I15" i="16"/>
  <c r="G12" i="16"/>
  <c r="J12" i="16" s="1"/>
  <c r="I24" i="16"/>
  <c r="G24" i="16"/>
  <c r="J24" i="16" s="1"/>
  <c r="I19" i="16"/>
  <c r="I21" i="16"/>
  <c r="I13" i="16"/>
  <c r="G23" i="16"/>
  <c r="J23" i="16" s="1"/>
  <c r="G13" i="16"/>
  <c r="J13" i="16" s="1"/>
  <c r="G19" i="16"/>
  <c r="J19" i="16" s="1"/>
  <c r="I11" i="16"/>
  <c r="G15" i="16"/>
  <c r="J15" i="16" s="1"/>
  <c r="G11" i="16"/>
  <c r="J11" i="16" s="1"/>
  <c r="I25" i="16"/>
  <c r="G14" i="16"/>
  <c r="J14" i="16" s="1"/>
  <c r="G16" i="16"/>
  <c r="J16" i="16" s="1"/>
  <c r="I16" i="16"/>
  <c r="I18" i="16"/>
  <c r="G21" i="16"/>
  <c r="J21" i="16" s="1"/>
  <c r="G22" i="16"/>
  <c r="J22" i="16" s="1"/>
  <c r="G18" i="16"/>
  <c r="J18" i="16" s="1"/>
  <c r="I22" i="16"/>
  <c r="N33" i="16"/>
  <c r="G25" i="16"/>
  <c r="J25" i="16" s="1"/>
  <c r="I23" i="16"/>
  <c r="G42" i="16"/>
  <c r="J42" i="16" s="1"/>
  <c r="G37" i="16"/>
  <c r="J37" i="16" s="1"/>
  <c r="I42" i="16"/>
  <c r="G38" i="16"/>
  <c r="J38" i="16" s="1"/>
  <c r="I57" i="16"/>
  <c r="I54" i="16"/>
  <c r="I39" i="16"/>
  <c r="I43" i="16"/>
  <c r="G41" i="16"/>
  <c r="J41" i="16" s="1"/>
  <c r="I51" i="16"/>
  <c r="G43" i="16"/>
  <c r="J43" i="16" s="1"/>
  <c r="I52" i="16"/>
  <c r="I37" i="16"/>
  <c r="I41" i="16"/>
  <c r="I55" i="16"/>
  <c r="I40" i="16"/>
  <c r="G40" i="16"/>
  <c r="J40" i="16" s="1"/>
  <c r="I56" i="16"/>
  <c r="G39" i="16"/>
  <c r="J39" i="16" s="1"/>
  <c r="G44" i="16"/>
  <c r="J44" i="16" s="1"/>
  <c r="I50" i="16"/>
  <c r="I53" i="16"/>
  <c r="I38" i="16"/>
  <c r="I48" i="16"/>
  <c r="I44" i="16"/>
  <c r="I49" i="16"/>
  <c r="I47" i="16"/>
  <c r="G53" i="16"/>
  <c r="J53" i="16" s="1"/>
  <c r="G48" i="16"/>
  <c r="J48" i="16" s="1"/>
  <c r="G47" i="16"/>
  <c r="J47" i="16" s="1"/>
  <c r="G57" i="16"/>
  <c r="J57" i="16" s="1"/>
  <c r="G54" i="16"/>
  <c r="J54" i="16" s="1"/>
  <c r="G50" i="16"/>
  <c r="J50" i="16" s="1"/>
  <c r="G51" i="16"/>
  <c r="J51" i="16" s="1"/>
  <c r="G52" i="16"/>
  <c r="J52" i="16" s="1"/>
  <c r="G55" i="16"/>
  <c r="J55" i="16" s="1"/>
  <c r="G56" i="16"/>
  <c r="J56" i="16" s="1"/>
  <c r="I46" i="16"/>
  <c r="G46" i="16"/>
  <c r="J46" i="16" s="1"/>
  <c r="G49" i="16"/>
  <c r="J49" i="16" s="1"/>
  <c r="I7" i="15"/>
  <c r="I5" i="15"/>
  <c r="G9" i="15"/>
  <c r="J9" i="15" s="1"/>
  <c r="I8" i="15"/>
  <c r="G5" i="15"/>
  <c r="J5" i="15" s="1"/>
  <c r="G6" i="15"/>
  <c r="J6" i="15" s="1"/>
  <c r="I9" i="15"/>
  <c r="I6" i="15"/>
  <c r="G8" i="15"/>
  <c r="J8" i="15" s="1"/>
  <c r="G7" i="15"/>
  <c r="J7" i="15" s="1"/>
  <c r="G15" i="15"/>
  <c r="J15" i="15" s="1"/>
  <c r="G17" i="15"/>
  <c r="J17" i="15" s="1"/>
  <c r="I20" i="15"/>
  <c r="G20" i="15"/>
  <c r="J20" i="15" s="1"/>
  <c r="I17" i="15"/>
  <c r="I13" i="15"/>
  <c r="I14" i="15"/>
  <c r="G14" i="15"/>
  <c r="J14" i="15" s="1"/>
  <c r="G19" i="15"/>
  <c r="J19" i="15" s="1"/>
  <c r="G18" i="15"/>
  <c r="J18" i="15" s="1"/>
  <c r="G13" i="15"/>
  <c r="J13" i="15" s="1"/>
  <c r="I19" i="15"/>
  <c r="I18" i="15"/>
  <c r="G23" i="15"/>
  <c r="J23" i="15" s="1"/>
  <c r="I21" i="15"/>
  <c r="I15" i="15"/>
  <c r="I11" i="15"/>
  <c r="G16" i="15"/>
  <c r="J16" i="15" s="1"/>
  <c r="I25" i="15"/>
  <c r="G22" i="15"/>
  <c r="J22" i="15" s="1"/>
  <c r="G12" i="15"/>
  <c r="J12" i="15" s="1"/>
  <c r="I23" i="15"/>
  <c r="N33" i="15"/>
  <c r="G21" i="15"/>
  <c r="J21" i="15" s="1"/>
  <c r="G25" i="15"/>
  <c r="J25" i="15" s="1"/>
  <c r="I24" i="15"/>
  <c r="G24" i="15"/>
  <c r="J24" i="15" s="1"/>
  <c r="G11" i="15"/>
  <c r="J11" i="15" s="1"/>
  <c r="I12" i="15"/>
  <c r="I16" i="15"/>
  <c r="I22" i="15"/>
  <c r="G31" i="15"/>
  <c r="J31" i="15" s="1"/>
  <c r="I35" i="15"/>
  <c r="G28" i="15"/>
  <c r="J28" i="15" s="1"/>
  <c r="I29" i="15"/>
  <c r="G32" i="15"/>
  <c r="J32" i="15" s="1"/>
  <c r="G30" i="15"/>
  <c r="J30" i="15" s="1"/>
  <c r="I31" i="15"/>
  <c r="I34" i="15"/>
  <c r="G35" i="15"/>
  <c r="J35" i="15" s="1"/>
  <c r="G29" i="15"/>
  <c r="J29" i="15" s="1"/>
  <c r="G34" i="15"/>
  <c r="J34" i="15" s="1"/>
  <c r="I33" i="15"/>
  <c r="G33" i="15"/>
  <c r="J33" i="15" s="1"/>
  <c r="I28" i="15"/>
  <c r="I32" i="15"/>
  <c r="I30" i="15"/>
  <c r="I27" i="15"/>
  <c r="G27" i="15"/>
  <c r="J27" i="15" s="1"/>
  <c r="I62" i="15"/>
  <c r="G62" i="15"/>
  <c r="J62" i="15" s="1"/>
  <c r="I60" i="15"/>
  <c r="I69" i="15"/>
  <c r="I63" i="15"/>
  <c r="I64" i="15"/>
  <c r="G66" i="15"/>
  <c r="J66" i="15" s="1"/>
  <c r="I67" i="15"/>
  <c r="I65" i="15"/>
  <c r="G65" i="15"/>
  <c r="J65" i="15" s="1"/>
  <c r="G61" i="15"/>
  <c r="J61" i="15" s="1"/>
  <c r="I70" i="15"/>
  <c r="G70" i="15"/>
  <c r="J70" i="15" s="1"/>
  <c r="G64" i="15"/>
  <c r="J64" i="15" s="1"/>
  <c r="G60" i="15"/>
  <c r="J60" i="15" s="1"/>
  <c r="I68" i="15"/>
  <c r="G67" i="15"/>
  <c r="J67" i="15" s="1"/>
  <c r="G68" i="15"/>
  <c r="J68" i="15" s="1"/>
  <c r="G69" i="15"/>
  <c r="J69" i="15" s="1"/>
  <c r="G63" i="15"/>
  <c r="J63" i="15" s="1"/>
  <c r="I66" i="15"/>
  <c r="I61" i="15"/>
  <c r="I59" i="15"/>
  <c r="G59" i="15"/>
  <c r="J59" i="15" s="1"/>
  <c r="G73" i="15"/>
  <c r="J73" i="15" s="1"/>
  <c r="I74" i="15"/>
  <c r="I80" i="15"/>
  <c r="G74" i="15"/>
  <c r="J74" i="15" s="1"/>
  <c r="I73" i="15"/>
  <c r="G80" i="15"/>
  <c r="J80" i="15" s="1"/>
  <c r="I79" i="15"/>
  <c r="G79" i="15"/>
  <c r="J79" i="15" s="1"/>
  <c r="I76" i="15"/>
  <c r="G76" i="15"/>
  <c r="J76" i="15" s="1"/>
  <c r="I72" i="15"/>
  <c r="I77" i="15"/>
  <c r="G75" i="15"/>
  <c r="J75" i="15" s="1"/>
  <c r="I75" i="15"/>
  <c r="G72" i="15"/>
  <c r="J72" i="15" s="1"/>
  <c r="G77" i="15"/>
  <c r="J77" i="15" s="1"/>
  <c r="I78" i="15"/>
  <c r="G78" i="15"/>
  <c r="J78" i="15" s="1"/>
  <c r="I102" i="15"/>
  <c r="G102" i="15"/>
  <c r="J102" i="15" s="1"/>
  <c r="G103" i="15"/>
  <c r="J103" i="15" s="1"/>
  <c r="I103" i="15"/>
  <c r="I88" i="15"/>
  <c r="G86" i="15"/>
  <c r="J86" i="15" s="1"/>
  <c r="I86" i="15"/>
  <c r="G88" i="15"/>
  <c r="J88" i="15" s="1"/>
  <c r="G91" i="15"/>
  <c r="J91" i="15" s="1"/>
  <c r="I89" i="15"/>
  <c r="G89" i="15"/>
  <c r="J89" i="15" s="1"/>
  <c r="G90" i="15"/>
  <c r="J90" i="15" s="1"/>
  <c r="I87" i="15"/>
  <c r="G87" i="15"/>
  <c r="J87" i="15" s="1"/>
  <c r="I90" i="15"/>
  <c r="I91" i="15"/>
  <c r="I56" i="15"/>
  <c r="I49" i="15"/>
  <c r="I54" i="15"/>
  <c r="I37" i="15"/>
  <c r="I44" i="15"/>
  <c r="I39" i="15"/>
  <c r="G43" i="15"/>
  <c r="J43" i="15" s="1"/>
  <c r="I57" i="15"/>
  <c r="G44" i="15"/>
  <c r="J44" i="15" s="1"/>
  <c r="G39" i="15"/>
  <c r="J39" i="15" s="1"/>
  <c r="I48" i="15"/>
  <c r="I40" i="15"/>
  <c r="G40" i="15"/>
  <c r="J40" i="15" s="1"/>
  <c r="G42" i="15"/>
  <c r="J42" i="15" s="1"/>
  <c r="I53" i="15"/>
  <c r="I55" i="15"/>
  <c r="G37" i="15"/>
  <c r="J37" i="15" s="1"/>
  <c r="I52" i="15"/>
  <c r="I41" i="15"/>
  <c r="G38" i="15"/>
  <c r="J38" i="15" s="1"/>
  <c r="I38" i="15"/>
  <c r="I50" i="15"/>
  <c r="I43" i="15"/>
  <c r="I51" i="15"/>
  <c r="I42" i="15"/>
  <c r="G41" i="15"/>
  <c r="J41" i="15" s="1"/>
  <c r="I105" i="15"/>
  <c r="I106" i="15"/>
  <c r="G106" i="15"/>
  <c r="J106" i="15" s="1"/>
  <c r="G105" i="15"/>
  <c r="J105" i="15" s="1"/>
  <c r="I82" i="15"/>
  <c r="G83" i="15"/>
  <c r="J83" i="15" s="1"/>
  <c r="G82" i="15"/>
  <c r="J82" i="15" s="1"/>
  <c r="I83" i="15"/>
  <c r="G84" i="15"/>
  <c r="J84" i="15" s="1"/>
  <c r="I84" i="15"/>
  <c r="G94" i="15"/>
  <c r="J94" i="15" s="1"/>
  <c r="I94" i="15"/>
  <c r="I93" i="15"/>
  <c r="G93" i="15"/>
  <c r="J93" i="15" s="1"/>
  <c r="I47" i="15"/>
  <c r="G47" i="15"/>
  <c r="J47" i="15" s="1"/>
  <c r="G46" i="15"/>
  <c r="J46" i="15" s="1"/>
  <c r="G55" i="15"/>
  <c r="J55" i="15" s="1"/>
  <c r="G51" i="15"/>
  <c r="J51" i="15" s="1"/>
  <c r="I46" i="15"/>
  <c r="G48" i="15"/>
  <c r="J48" i="15" s="1"/>
  <c r="G57" i="15"/>
  <c r="J57" i="15" s="1"/>
  <c r="G49" i="15"/>
  <c r="J49" i="15" s="1"/>
  <c r="G56" i="15"/>
  <c r="J56" i="15" s="1"/>
  <c r="G53" i="15"/>
  <c r="J53" i="15" s="1"/>
  <c r="G52" i="15"/>
  <c r="J52" i="15" s="1"/>
  <c r="G54" i="15"/>
  <c r="J54" i="15" s="1"/>
  <c r="G50" i="15"/>
  <c r="J50" i="15" s="1"/>
  <c r="J101" i="18" l="1"/>
  <c r="I101" i="18"/>
  <c r="J101" i="15"/>
  <c r="I101" i="15"/>
  <c r="J101" i="17"/>
  <c r="I101" i="17"/>
  <c r="J71" i="15"/>
  <c r="I104" i="18"/>
  <c r="J98" i="18"/>
  <c r="J95" i="18"/>
  <c r="J85" i="18"/>
  <c r="J85" i="17"/>
  <c r="I98" i="17"/>
  <c r="J95" i="16"/>
  <c r="J104" i="16"/>
  <c r="I95" i="18"/>
  <c r="I85" i="18"/>
  <c r="I98" i="18"/>
  <c r="J81" i="17"/>
  <c r="I26" i="17"/>
  <c r="J45" i="17"/>
  <c r="J104" i="17"/>
  <c r="I104" i="17"/>
  <c r="I71" i="16"/>
  <c r="J85" i="16"/>
  <c r="I85" i="16"/>
  <c r="I81" i="16"/>
  <c r="I58" i="15"/>
  <c r="J92" i="15"/>
  <c r="I36" i="15"/>
  <c r="J98" i="15"/>
  <c r="J107" i="15"/>
  <c r="I107" i="15"/>
  <c r="I10" i="18"/>
  <c r="J58" i="18"/>
  <c r="J36" i="18"/>
  <c r="J45" i="18"/>
  <c r="I36" i="18"/>
  <c r="I26" i="18"/>
  <c r="I81" i="18"/>
  <c r="J71" i="18"/>
  <c r="J92" i="18"/>
  <c r="I71" i="18"/>
  <c r="J107" i="18"/>
  <c r="J10" i="18"/>
  <c r="I58" i="18"/>
  <c r="I45" i="18"/>
  <c r="J81" i="18"/>
  <c r="I92" i="18"/>
  <c r="J26" i="18"/>
  <c r="J104" i="18"/>
  <c r="I107" i="18"/>
  <c r="J95" i="17"/>
  <c r="J10" i="17"/>
  <c r="J36" i="17"/>
  <c r="J107" i="17"/>
  <c r="I107" i="17"/>
  <c r="J58" i="17"/>
  <c r="I95" i="17"/>
  <c r="I45" i="17"/>
  <c r="J92" i="17"/>
  <c r="J71" i="17"/>
  <c r="I71" i="17"/>
  <c r="J98" i="17"/>
  <c r="I58" i="17"/>
  <c r="J26" i="17"/>
  <c r="I36" i="17"/>
  <c r="I81" i="17"/>
  <c r="I85" i="17"/>
  <c r="I92" i="17"/>
  <c r="I10" i="17"/>
  <c r="I36" i="16"/>
  <c r="I98" i="16"/>
  <c r="J10" i="16"/>
  <c r="J58" i="16"/>
  <c r="I10" i="16"/>
  <c r="J92" i="16"/>
  <c r="J71" i="16"/>
  <c r="J98" i="16"/>
  <c r="J26" i="16"/>
  <c r="I58" i="16"/>
  <c r="J81" i="16"/>
  <c r="I104" i="16"/>
  <c r="J36" i="16"/>
  <c r="I95" i="16"/>
  <c r="I26" i="16"/>
  <c r="J107" i="16"/>
  <c r="I92" i="16"/>
  <c r="J45" i="16"/>
  <c r="I45" i="16"/>
  <c r="I107" i="16"/>
  <c r="J104" i="15"/>
  <c r="J85" i="15"/>
  <c r="I104" i="15"/>
  <c r="J36" i="15"/>
  <c r="I81" i="15"/>
  <c r="I95" i="15"/>
  <c r="I85" i="15"/>
  <c r="J10" i="15"/>
  <c r="J58" i="15"/>
  <c r="I98" i="15"/>
  <c r="J45" i="15"/>
  <c r="J81" i="15"/>
  <c r="I26" i="15"/>
  <c r="I71" i="15"/>
  <c r="J95" i="15"/>
  <c r="I45" i="15"/>
  <c r="J26" i="15"/>
  <c r="I10" i="15"/>
  <c r="I92" i="15"/>
  <c r="J109" i="18" l="1"/>
  <c r="J2" i="18" s="1"/>
  <c r="J109" i="17"/>
  <c r="J2" i="17" s="1"/>
  <c r="J109" i="16"/>
  <c r="J2" i="16" s="1"/>
  <c r="J109" i="15"/>
  <c r="J2" i="15" s="1"/>
  <c r="M104" i="1" l="1"/>
  <c r="L104" i="1"/>
  <c r="D104" i="1"/>
  <c r="M103" i="1"/>
  <c r="L103" i="1"/>
  <c r="E103" i="1"/>
  <c r="F103" i="1" s="1"/>
  <c r="M102" i="1"/>
  <c r="L102" i="1"/>
  <c r="E102" i="1"/>
  <c r="F102" i="1" s="1"/>
  <c r="K95" i="1"/>
  <c r="A96" i="1"/>
  <c r="A93" i="1"/>
  <c r="M92" i="1"/>
  <c r="L92" i="1"/>
  <c r="D92" i="1"/>
  <c r="M91" i="1"/>
  <c r="L91" i="1"/>
  <c r="E91" i="1"/>
  <c r="F91" i="1" s="1"/>
  <c r="M90" i="1"/>
  <c r="L90" i="1"/>
  <c r="E90" i="1"/>
  <c r="F90" i="1" s="1"/>
  <c r="M89" i="1"/>
  <c r="L89" i="1"/>
  <c r="E89" i="1"/>
  <c r="F89" i="1" s="1"/>
  <c r="M88" i="1"/>
  <c r="L88" i="1"/>
  <c r="E88" i="1"/>
  <c r="F88" i="1" s="1"/>
  <c r="M87" i="1"/>
  <c r="L87" i="1"/>
  <c r="E87" i="1"/>
  <c r="F87" i="1" s="1"/>
  <c r="M86" i="1"/>
  <c r="L86" i="1"/>
  <c r="E86" i="1"/>
  <c r="F86" i="1" s="1"/>
  <c r="M85" i="1"/>
  <c r="L85" i="1"/>
  <c r="K85" i="1"/>
  <c r="D85" i="1"/>
  <c r="M84" i="1"/>
  <c r="L84" i="1"/>
  <c r="E84" i="1"/>
  <c r="F84" i="1" s="1"/>
  <c r="M83" i="1"/>
  <c r="L83" i="1"/>
  <c r="E83" i="1"/>
  <c r="F83" i="1" s="1"/>
  <c r="M82" i="1"/>
  <c r="L82" i="1"/>
  <c r="E82" i="1"/>
  <c r="F82" i="1" s="1"/>
  <c r="D81" i="1"/>
  <c r="A78" i="1"/>
  <c r="E79" i="1" s="1"/>
  <c r="F79" i="1" s="1"/>
  <c r="A75" i="1"/>
  <c r="E76" i="1" s="1"/>
  <c r="F76" i="1" s="1"/>
  <c r="A72" i="1"/>
  <c r="M81" i="1" s="1"/>
  <c r="M71" i="1"/>
  <c r="L71" i="1"/>
  <c r="K71" i="1"/>
  <c r="M70" i="1"/>
  <c r="L70" i="1"/>
  <c r="E70" i="1"/>
  <c r="D70" i="1"/>
  <c r="M69" i="1"/>
  <c r="L69" i="1"/>
  <c r="E69" i="1"/>
  <c r="D69" i="1"/>
  <c r="M68" i="1"/>
  <c r="L68" i="1"/>
  <c r="E68" i="1"/>
  <c r="D68" i="1"/>
  <c r="M67" i="1"/>
  <c r="L67" i="1"/>
  <c r="E67" i="1"/>
  <c r="D67" i="1"/>
  <c r="M66" i="1"/>
  <c r="L66" i="1"/>
  <c r="E66" i="1"/>
  <c r="D66" i="1"/>
  <c r="AA65" i="1"/>
  <c r="M65" i="1"/>
  <c r="L65" i="1"/>
  <c r="E65" i="1"/>
  <c r="D65" i="1"/>
  <c r="M64" i="1"/>
  <c r="L64" i="1"/>
  <c r="E64" i="1"/>
  <c r="D64" i="1"/>
  <c r="M63" i="1"/>
  <c r="L63" i="1"/>
  <c r="E63" i="1"/>
  <c r="D63" i="1"/>
  <c r="M62" i="1"/>
  <c r="L62" i="1"/>
  <c r="E62" i="1"/>
  <c r="D62" i="1"/>
  <c r="M61" i="1"/>
  <c r="L61" i="1"/>
  <c r="E61" i="1"/>
  <c r="D61" i="1"/>
  <c r="M60" i="1"/>
  <c r="L60" i="1"/>
  <c r="E60" i="1"/>
  <c r="D60" i="1"/>
  <c r="M59" i="1"/>
  <c r="L59" i="1"/>
  <c r="E59" i="1"/>
  <c r="D59" i="1"/>
  <c r="M58" i="1"/>
  <c r="L58" i="1"/>
  <c r="M57" i="1"/>
  <c r="L57" i="1"/>
  <c r="E57" i="1"/>
  <c r="D57" i="1"/>
  <c r="M56" i="1"/>
  <c r="L56" i="1"/>
  <c r="E56" i="1"/>
  <c r="D56" i="1"/>
  <c r="M55" i="1"/>
  <c r="L55" i="1"/>
  <c r="E55" i="1"/>
  <c r="D55" i="1"/>
  <c r="M54" i="1"/>
  <c r="L54" i="1"/>
  <c r="E54" i="1"/>
  <c r="D54" i="1"/>
  <c r="M53" i="1"/>
  <c r="L53" i="1"/>
  <c r="E53" i="1"/>
  <c r="D53" i="1"/>
  <c r="M52" i="1"/>
  <c r="L52" i="1"/>
  <c r="E52" i="1"/>
  <c r="D52" i="1"/>
  <c r="M51" i="1"/>
  <c r="L51" i="1"/>
  <c r="E51" i="1"/>
  <c r="D51" i="1"/>
  <c r="M50" i="1"/>
  <c r="L50" i="1"/>
  <c r="E50" i="1"/>
  <c r="D50" i="1"/>
  <c r="M49" i="1"/>
  <c r="L49" i="1"/>
  <c r="E49" i="1"/>
  <c r="D49" i="1"/>
  <c r="M48" i="1"/>
  <c r="L48" i="1"/>
  <c r="E48" i="1"/>
  <c r="D48" i="1"/>
  <c r="M47" i="1"/>
  <c r="L47" i="1"/>
  <c r="E47" i="1"/>
  <c r="D47" i="1"/>
  <c r="M46" i="1"/>
  <c r="L46" i="1"/>
  <c r="E46" i="1"/>
  <c r="D46" i="1"/>
  <c r="M45" i="1"/>
  <c r="L45" i="1"/>
  <c r="D45" i="1"/>
  <c r="E44" i="1"/>
  <c r="F44" i="1" s="1"/>
  <c r="M42" i="1"/>
  <c r="L42" i="1"/>
  <c r="E42" i="1"/>
  <c r="F42" i="1" s="1"/>
  <c r="M41" i="1"/>
  <c r="L41" i="1"/>
  <c r="E41" i="1"/>
  <c r="F41" i="1" s="1"/>
  <c r="M40" i="1"/>
  <c r="L40" i="1"/>
  <c r="E40" i="1"/>
  <c r="F40" i="1" s="1"/>
  <c r="M38" i="1"/>
  <c r="E38" i="1"/>
  <c r="F38" i="1" s="1"/>
  <c r="M37" i="1"/>
  <c r="L37" i="1"/>
  <c r="E37" i="1"/>
  <c r="F37" i="1" s="1"/>
  <c r="M36" i="1"/>
  <c r="L36" i="1"/>
  <c r="M35" i="1"/>
  <c r="L35" i="1"/>
  <c r="E35" i="1"/>
  <c r="D35" i="1"/>
  <c r="M34" i="1"/>
  <c r="L34" i="1"/>
  <c r="E34" i="1"/>
  <c r="D34" i="1"/>
  <c r="M33" i="1"/>
  <c r="L33" i="1"/>
  <c r="E33" i="1"/>
  <c r="D33" i="1"/>
  <c r="M32" i="1"/>
  <c r="L32" i="1"/>
  <c r="E32" i="1"/>
  <c r="D32" i="1"/>
  <c r="M31" i="1"/>
  <c r="L31" i="1"/>
  <c r="E31" i="1"/>
  <c r="D31" i="1"/>
  <c r="M30" i="1"/>
  <c r="L30" i="1"/>
  <c r="E30" i="1"/>
  <c r="D30" i="1"/>
  <c r="M29" i="1"/>
  <c r="L29" i="1"/>
  <c r="E29" i="1"/>
  <c r="D29" i="1"/>
  <c r="M28" i="1"/>
  <c r="L28" i="1"/>
  <c r="E28" i="1"/>
  <c r="D28" i="1"/>
  <c r="M27" i="1"/>
  <c r="L27" i="1"/>
  <c r="E27" i="1"/>
  <c r="D27" i="1"/>
  <c r="M26" i="1"/>
  <c r="L26" i="1"/>
  <c r="D26" i="1"/>
  <c r="M25" i="1"/>
  <c r="L25" i="1"/>
  <c r="E25" i="1"/>
  <c r="F25" i="1" s="1"/>
  <c r="M24" i="1"/>
  <c r="L24" i="1"/>
  <c r="E24" i="1"/>
  <c r="F24" i="1" s="1"/>
  <c r="M23" i="1"/>
  <c r="L23" i="1"/>
  <c r="E23" i="1"/>
  <c r="F23" i="1" s="1"/>
  <c r="M22" i="1"/>
  <c r="L22" i="1"/>
  <c r="E22" i="1"/>
  <c r="F22" i="1" s="1"/>
  <c r="M21" i="1"/>
  <c r="L21" i="1"/>
  <c r="E21" i="1"/>
  <c r="F21" i="1" s="1"/>
  <c r="M20" i="1"/>
  <c r="L20" i="1"/>
  <c r="E20" i="1"/>
  <c r="F20" i="1" s="1"/>
  <c r="M19" i="1"/>
  <c r="L19" i="1"/>
  <c r="E19" i="1"/>
  <c r="F19" i="1" s="1"/>
  <c r="M18" i="1"/>
  <c r="L18" i="1"/>
  <c r="E18" i="1"/>
  <c r="F18" i="1" s="1"/>
  <c r="M17" i="1"/>
  <c r="L17" i="1"/>
  <c r="E17" i="1"/>
  <c r="F17" i="1" s="1"/>
  <c r="N29" i="1" s="1"/>
  <c r="M16" i="1"/>
  <c r="L16" i="1"/>
  <c r="E16" i="1"/>
  <c r="M15" i="1"/>
  <c r="L15" i="1"/>
  <c r="E15" i="1"/>
  <c r="F15" i="1" s="1"/>
  <c r="M14" i="1"/>
  <c r="L14" i="1"/>
  <c r="E14" i="1"/>
  <c r="F14" i="1" s="1"/>
  <c r="M13" i="1"/>
  <c r="L13" i="1"/>
  <c r="E13" i="1"/>
  <c r="F13" i="1" s="1"/>
  <c r="M12" i="1"/>
  <c r="L12" i="1"/>
  <c r="E12" i="1"/>
  <c r="F12" i="1" s="1"/>
  <c r="M11" i="1"/>
  <c r="L11" i="1"/>
  <c r="E11" i="1"/>
  <c r="F11" i="1" s="1"/>
  <c r="M10" i="1"/>
  <c r="L10" i="1"/>
  <c r="M9" i="1"/>
  <c r="L9" i="1"/>
  <c r="E9" i="1"/>
  <c r="F9" i="1" s="1"/>
  <c r="M8" i="1"/>
  <c r="L8" i="1"/>
  <c r="E8" i="1"/>
  <c r="F8" i="1" s="1"/>
  <c r="M7" i="1"/>
  <c r="L7" i="1"/>
  <c r="E7" i="1"/>
  <c r="F7" i="1" s="1"/>
  <c r="M6" i="1"/>
  <c r="L6" i="1"/>
  <c r="E6" i="1"/>
  <c r="F6" i="1" s="1"/>
  <c r="M5" i="1"/>
  <c r="L5" i="1"/>
  <c r="E5" i="1"/>
  <c r="F5" i="1" s="1"/>
  <c r="E93" i="1" l="1"/>
  <c r="F93" i="1" s="1"/>
  <c r="L95" i="1"/>
  <c r="M96" i="1"/>
  <c r="L98" i="1"/>
  <c r="M98" i="1"/>
  <c r="M94" i="1"/>
  <c r="E74" i="1"/>
  <c r="F74" i="1" s="1"/>
  <c r="F34" i="1"/>
  <c r="E75" i="1"/>
  <c r="F75" i="1" s="1"/>
  <c r="L77" i="1"/>
  <c r="F33" i="1"/>
  <c r="L93" i="1"/>
  <c r="M93" i="1"/>
  <c r="F30" i="1"/>
  <c r="L94" i="1"/>
  <c r="D58" i="1"/>
  <c r="E78" i="1"/>
  <c r="F78" i="1" s="1"/>
  <c r="L97" i="1"/>
  <c r="F32" i="1"/>
  <c r="L78" i="1"/>
  <c r="F61" i="1"/>
  <c r="F59" i="1"/>
  <c r="F62" i="1"/>
  <c r="F65" i="1"/>
  <c r="L79" i="1"/>
  <c r="M79" i="1"/>
  <c r="L80" i="1"/>
  <c r="M95" i="1"/>
  <c r="M80" i="1"/>
  <c r="F64" i="1"/>
  <c r="F60" i="1"/>
  <c r="F63" i="1"/>
  <c r="M72" i="1"/>
  <c r="F57" i="1"/>
  <c r="F31" i="1"/>
  <c r="F35" i="1"/>
  <c r="F52" i="1"/>
  <c r="F70" i="1"/>
  <c r="F10" i="1"/>
  <c r="F67" i="1"/>
  <c r="F69" i="1"/>
  <c r="F29" i="1"/>
  <c r="F28" i="1"/>
  <c r="F47" i="1"/>
  <c r="F49" i="1"/>
  <c r="F51" i="1"/>
  <c r="F55" i="1"/>
  <c r="F66" i="1"/>
  <c r="F68" i="1"/>
  <c r="F45" i="1"/>
  <c r="F50" i="1"/>
  <c r="F92" i="1"/>
  <c r="F54" i="1"/>
  <c r="D36" i="1"/>
  <c r="F27" i="1"/>
  <c r="N26" i="1"/>
  <c r="F16" i="1"/>
  <c r="F85" i="1"/>
  <c r="F48" i="1"/>
  <c r="F56" i="1"/>
  <c r="F104" i="1"/>
  <c r="D71" i="1"/>
  <c r="F53" i="1"/>
  <c r="E97" i="1"/>
  <c r="F97" i="1" s="1"/>
  <c r="L76" i="1"/>
  <c r="M77" i="1"/>
  <c r="M78" i="1"/>
  <c r="E80" i="1"/>
  <c r="F80" i="1" s="1"/>
  <c r="E94" i="1"/>
  <c r="F94" i="1" s="1"/>
  <c r="E96" i="1"/>
  <c r="F96" i="1" s="1"/>
  <c r="L74" i="1"/>
  <c r="L75" i="1"/>
  <c r="M76" i="1"/>
  <c r="L73" i="1"/>
  <c r="M74" i="1"/>
  <c r="M75" i="1"/>
  <c r="E77" i="1"/>
  <c r="F77" i="1" s="1"/>
  <c r="L72" i="1"/>
  <c r="M73" i="1"/>
  <c r="E73" i="1"/>
  <c r="F73" i="1" s="1"/>
  <c r="L81" i="1"/>
  <c r="L96" i="1"/>
  <c r="M97" i="1"/>
  <c r="E72" i="1"/>
  <c r="F72" i="1" s="1"/>
  <c r="F95" i="1" l="1"/>
  <c r="F98" i="1"/>
  <c r="F71" i="1"/>
  <c r="F36" i="1"/>
  <c r="F58" i="1"/>
  <c r="F81" i="1"/>
  <c r="F26" i="1"/>
  <c r="F109" i="1" l="1"/>
  <c r="G107" i="1" s="1"/>
  <c r="H107" i="1" l="1"/>
  <c r="G106" i="1" l="1"/>
  <c r="J106" i="1" s="1"/>
  <c r="I106" i="1"/>
  <c r="G105" i="1"/>
  <c r="J105" i="1" s="1"/>
  <c r="I105" i="1"/>
  <c r="F2" i="1"/>
  <c r="G98" i="1"/>
  <c r="G101" i="1"/>
  <c r="G36" i="1"/>
  <c r="H36" i="1" s="1"/>
  <c r="G45" i="1"/>
  <c r="G71" i="1"/>
  <c r="G58" i="1"/>
  <c r="G81" i="1"/>
  <c r="G85" i="1"/>
  <c r="G92" i="1"/>
  <c r="G95" i="1"/>
  <c r="G104" i="1"/>
  <c r="G26" i="1"/>
  <c r="G10" i="1"/>
  <c r="I107" i="1" l="1"/>
  <c r="J107" i="1"/>
  <c r="H101" i="1"/>
  <c r="H98" i="1"/>
  <c r="G96" i="1" s="1"/>
  <c r="J96" i="1" s="1"/>
  <c r="G109" i="1"/>
  <c r="G2" i="1" s="1"/>
  <c r="H45" i="1"/>
  <c r="H95" i="1"/>
  <c r="H58" i="1"/>
  <c r="H104" i="1"/>
  <c r="H81" i="1"/>
  <c r="I35" i="1"/>
  <c r="G33" i="1"/>
  <c r="J33" i="1" s="1"/>
  <c r="I31" i="1"/>
  <c r="G29" i="1"/>
  <c r="J29" i="1" s="1"/>
  <c r="I28" i="1"/>
  <c r="G32" i="1"/>
  <c r="J32" i="1" s="1"/>
  <c r="G27" i="1"/>
  <c r="J27" i="1" s="1"/>
  <c r="G35" i="1"/>
  <c r="J35" i="1" s="1"/>
  <c r="I32" i="1"/>
  <c r="G34" i="1"/>
  <c r="J34" i="1" s="1"/>
  <c r="I29" i="1"/>
  <c r="I34" i="1"/>
  <c r="G28" i="1"/>
  <c r="J28" i="1" s="1"/>
  <c r="I30" i="1"/>
  <c r="G31" i="1"/>
  <c r="J31" i="1" s="1"/>
  <c r="I33" i="1"/>
  <c r="G30" i="1"/>
  <c r="J30" i="1" s="1"/>
  <c r="I27" i="1"/>
  <c r="H92" i="1"/>
  <c r="H71" i="1"/>
  <c r="H10" i="1"/>
  <c r="H26" i="1"/>
  <c r="H85" i="1"/>
  <c r="G97" i="1" l="1"/>
  <c r="J97" i="1" s="1"/>
  <c r="I96" i="1"/>
  <c r="I97" i="1"/>
  <c r="I100" i="1"/>
  <c r="I99" i="1"/>
  <c r="G99" i="1"/>
  <c r="J99" i="1" s="1"/>
  <c r="G100" i="1"/>
  <c r="J100" i="1" s="1"/>
  <c r="J101" i="1" s="1"/>
  <c r="I39" i="1"/>
  <c r="I57" i="1"/>
  <c r="G42" i="1"/>
  <c r="J42" i="1" s="1"/>
  <c r="G37" i="1"/>
  <c r="J37" i="1" s="1"/>
  <c r="I42" i="1"/>
  <c r="G43" i="1"/>
  <c r="J43" i="1" s="1"/>
  <c r="I40" i="1"/>
  <c r="I50" i="1"/>
  <c r="I55" i="1"/>
  <c r="I54" i="1"/>
  <c r="I48" i="1"/>
  <c r="I53" i="1"/>
  <c r="I38" i="1"/>
  <c r="I52" i="1"/>
  <c r="I43" i="1"/>
  <c r="I51" i="1"/>
  <c r="G40" i="1"/>
  <c r="J40" i="1" s="1"/>
  <c r="I56" i="1"/>
  <c r="I41" i="1"/>
  <c r="G38" i="1"/>
  <c r="J38" i="1" s="1"/>
  <c r="G39" i="1"/>
  <c r="J39" i="1" s="1"/>
  <c r="G41" i="1"/>
  <c r="J41" i="1" s="1"/>
  <c r="I49" i="1"/>
  <c r="I37" i="1"/>
  <c r="I44" i="1"/>
  <c r="G44" i="1"/>
  <c r="J44" i="1" s="1"/>
  <c r="J36" i="1"/>
  <c r="G66" i="1"/>
  <c r="J66" i="1" s="1"/>
  <c r="I66" i="1"/>
  <c r="I59" i="1"/>
  <c r="I70" i="1"/>
  <c r="I69" i="1"/>
  <c r="I63" i="1"/>
  <c r="G65" i="1"/>
  <c r="J65" i="1" s="1"/>
  <c r="G63" i="1"/>
  <c r="J63" i="1" s="1"/>
  <c r="I65" i="1"/>
  <c r="G61" i="1"/>
  <c r="J61" i="1" s="1"/>
  <c r="G64" i="1"/>
  <c r="J64" i="1" s="1"/>
  <c r="G68" i="1"/>
  <c r="J68" i="1" s="1"/>
  <c r="G70" i="1"/>
  <c r="J70" i="1" s="1"/>
  <c r="I62" i="1"/>
  <c r="G60" i="1"/>
  <c r="J60" i="1" s="1"/>
  <c r="I68" i="1"/>
  <c r="G69" i="1"/>
  <c r="J69" i="1" s="1"/>
  <c r="I61" i="1"/>
  <c r="I60" i="1"/>
  <c r="I64" i="1"/>
  <c r="G67" i="1"/>
  <c r="J67" i="1" s="1"/>
  <c r="G59" i="1"/>
  <c r="J59" i="1" s="1"/>
  <c r="I67" i="1"/>
  <c r="G62" i="1"/>
  <c r="J62" i="1" s="1"/>
  <c r="G73" i="1"/>
  <c r="J73" i="1" s="1"/>
  <c r="G75" i="1"/>
  <c r="J75" i="1" s="1"/>
  <c r="I76" i="1"/>
  <c r="I75" i="1"/>
  <c r="I74" i="1"/>
  <c r="I78" i="1"/>
  <c r="G80" i="1"/>
  <c r="J80" i="1" s="1"/>
  <c r="I80" i="1"/>
  <c r="I79" i="1"/>
  <c r="G74" i="1"/>
  <c r="J74" i="1" s="1"/>
  <c r="G76" i="1"/>
  <c r="J76" i="1" s="1"/>
  <c r="I77" i="1"/>
  <c r="G78" i="1"/>
  <c r="J78" i="1" s="1"/>
  <c r="G72" i="1"/>
  <c r="J72" i="1" s="1"/>
  <c r="G79" i="1"/>
  <c r="J79" i="1" s="1"/>
  <c r="I72" i="1"/>
  <c r="G77" i="1"/>
  <c r="J77" i="1" s="1"/>
  <c r="I73" i="1"/>
  <c r="I36" i="1"/>
  <c r="G90" i="1"/>
  <c r="J90" i="1" s="1"/>
  <c r="G88" i="1"/>
  <c r="J88" i="1" s="1"/>
  <c r="G87" i="1"/>
  <c r="J87" i="1" s="1"/>
  <c r="G89" i="1"/>
  <c r="J89" i="1" s="1"/>
  <c r="I89" i="1"/>
  <c r="I88" i="1"/>
  <c r="G86" i="1"/>
  <c r="J86" i="1" s="1"/>
  <c r="I90" i="1"/>
  <c r="I91" i="1"/>
  <c r="I87" i="1"/>
  <c r="I86" i="1"/>
  <c r="G91" i="1"/>
  <c r="J91" i="1" s="1"/>
  <c r="G55" i="1"/>
  <c r="J55" i="1" s="1"/>
  <c r="G54" i="1"/>
  <c r="J54" i="1" s="1"/>
  <c r="G56" i="1"/>
  <c r="J56" i="1" s="1"/>
  <c r="G57" i="1"/>
  <c r="J57" i="1" s="1"/>
  <c r="G53" i="1"/>
  <c r="J53" i="1" s="1"/>
  <c r="I46" i="1"/>
  <c r="I47" i="1"/>
  <c r="G52" i="1"/>
  <c r="J52" i="1" s="1"/>
  <c r="G51" i="1"/>
  <c r="J51" i="1" s="1"/>
  <c r="G50" i="1"/>
  <c r="J50" i="1" s="1"/>
  <c r="G49" i="1"/>
  <c r="J49" i="1" s="1"/>
  <c r="G46" i="1"/>
  <c r="J46" i="1" s="1"/>
  <c r="G47" i="1"/>
  <c r="J47" i="1" s="1"/>
  <c r="G48" i="1"/>
  <c r="J48" i="1" s="1"/>
  <c r="I82" i="1"/>
  <c r="G84" i="1"/>
  <c r="J84" i="1" s="1"/>
  <c r="G83" i="1"/>
  <c r="J83" i="1" s="1"/>
  <c r="G82" i="1"/>
  <c r="J82" i="1" s="1"/>
  <c r="I84" i="1"/>
  <c r="I83" i="1"/>
  <c r="I15" i="1"/>
  <c r="G19" i="1"/>
  <c r="J19" i="1" s="1"/>
  <c r="I25" i="1"/>
  <c r="N33" i="1"/>
  <c r="G22" i="1"/>
  <c r="J22" i="1" s="1"/>
  <c r="G17" i="1"/>
  <c r="J17" i="1" s="1"/>
  <c r="G23" i="1"/>
  <c r="J23" i="1" s="1"/>
  <c r="I21" i="1"/>
  <c r="G15" i="1"/>
  <c r="J15" i="1" s="1"/>
  <c r="G11" i="1"/>
  <c r="J11" i="1" s="1"/>
  <c r="I11" i="1"/>
  <c r="I24" i="1"/>
  <c r="I20" i="1"/>
  <c r="G12" i="1"/>
  <c r="J12" i="1" s="1"/>
  <c r="G21" i="1"/>
  <c r="J21" i="1" s="1"/>
  <c r="I13" i="1"/>
  <c r="I14" i="1"/>
  <c r="I19" i="1"/>
  <c r="G14" i="1"/>
  <c r="J14" i="1" s="1"/>
  <c r="G20" i="1"/>
  <c r="J20" i="1" s="1"/>
  <c r="G25" i="1"/>
  <c r="J25" i="1" s="1"/>
  <c r="I17" i="1"/>
  <c r="I22" i="1"/>
  <c r="I16" i="1"/>
  <c r="I12" i="1"/>
  <c r="G18" i="1"/>
  <c r="J18" i="1" s="1"/>
  <c r="I18" i="1"/>
  <c r="G16" i="1"/>
  <c r="J16" i="1" s="1"/>
  <c r="I23" i="1"/>
  <c r="G24" i="1"/>
  <c r="J24" i="1" s="1"/>
  <c r="G13" i="1"/>
  <c r="J13" i="1" s="1"/>
  <c r="G9" i="1"/>
  <c r="J9" i="1" s="1"/>
  <c r="I6" i="1"/>
  <c r="G5" i="1"/>
  <c r="J5" i="1" s="1"/>
  <c r="G7" i="1"/>
  <c r="J7" i="1" s="1"/>
  <c r="G8" i="1"/>
  <c r="J8" i="1" s="1"/>
  <c r="I5" i="1"/>
  <c r="G6" i="1"/>
  <c r="J6" i="1" s="1"/>
  <c r="I7" i="1"/>
  <c r="I9" i="1"/>
  <c r="I8" i="1"/>
  <c r="I102" i="1"/>
  <c r="I103" i="1"/>
  <c r="G103" i="1"/>
  <c r="J103" i="1" s="1"/>
  <c r="G102" i="1"/>
  <c r="J102" i="1" s="1"/>
  <c r="G93" i="1"/>
  <c r="J93" i="1" s="1"/>
  <c r="G94" i="1"/>
  <c r="J94" i="1" s="1"/>
  <c r="I93" i="1"/>
  <c r="I94" i="1"/>
  <c r="I101" i="1" l="1"/>
  <c r="I45" i="1"/>
  <c r="I95" i="1"/>
  <c r="J98" i="1"/>
  <c r="I98" i="1"/>
  <c r="J85" i="1"/>
  <c r="J104" i="1"/>
  <c r="I104" i="1"/>
  <c r="J45" i="1"/>
  <c r="J58" i="1"/>
  <c r="I92" i="1"/>
  <c r="J95" i="1"/>
  <c r="J71" i="1"/>
  <c r="I10" i="1"/>
  <c r="J92" i="1"/>
  <c r="I58" i="1"/>
  <c r="J26" i="1"/>
  <c r="I81" i="1"/>
  <c r="I26" i="1"/>
  <c r="I71" i="1"/>
  <c r="J10" i="1"/>
  <c r="I85" i="1"/>
  <c r="J81" i="1"/>
  <c r="J109" i="1" l="1"/>
  <c r="J2" i="1" s="1"/>
</calcChain>
</file>

<file path=xl/sharedStrings.xml><?xml version="1.0" encoding="utf-8"?>
<sst xmlns="http://schemas.openxmlformats.org/spreadsheetml/2006/main" count="432" uniqueCount="53">
  <si>
    <t>Before Group Limit</t>
  </si>
  <si>
    <t>After Group Limit</t>
  </si>
  <si>
    <t>After Series Limit</t>
  </si>
  <si>
    <t>Valuation Group</t>
  </si>
  <si>
    <t>Series</t>
  </si>
  <si>
    <t>Amount/Quantity</t>
  </si>
  <si>
    <t>Market Value</t>
  </si>
  <si>
    <t>Percentage after haircut</t>
  </si>
  <si>
    <t>Position value quote</t>
  </si>
  <si>
    <t>Position value</t>
  </si>
  <si>
    <t>Collateral Price</t>
  </si>
  <si>
    <t>Valuation Group Limit</t>
  </si>
  <si>
    <t>Individual Security Limit</t>
  </si>
  <si>
    <t>HAİRCUT</t>
  </si>
  <si>
    <t>CASH_TRY</t>
  </si>
  <si>
    <t>BND_1</t>
  </si>
  <si>
    <t>BND_1-5</t>
  </si>
  <si>
    <t>BND_5</t>
  </si>
  <si>
    <t>CASH_FX-USD</t>
  </si>
  <si>
    <t>CASH_FX-EUR</t>
  </si>
  <si>
    <t>PRİCE</t>
  </si>
  <si>
    <t>CASH_FX-GBP</t>
  </si>
  <si>
    <t>DEPOSİT</t>
  </si>
  <si>
    <t>EQUITY-30</t>
  </si>
  <si>
    <t>EQUITY-100</t>
  </si>
  <si>
    <t>USD-EURBND_1-5</t>
  </si>
  <si>
    <t>USD-EURBND_5-10</t>
  </si>
  <si>
    <t>USD-EURBND_10-30</t>
  </si>
  <si>
    <t>USD-EURBND_30 ve üzeri</t>
  </si>
  <si>
    <t>EUR-EURBND_1-5</t>
  </si>
  <si>
    <t>EUR-EURBND_5-10</t>
  </si>
  <si>
    <t>EUR-EURBND_10-30</t>
  </si>
  <si>
    <t>EUR-EURBND_30 ve üzeri</t>
  </si>
  <si>
    <t>VDMK_1</t>
  </si>
  <si>
    <t>VDMK_1-5</t>
  </si>
  <si>
    <t>VDMK_5 ve üzeri</t>
  </si>
  <si>
    <t>CASH_FX</t>
  </si>
  <si>
    <t>AMOUNT</t>
  </si>
  <si>
    <t>KUR</t>
  </si>
  <si>
    <t>SUKUK_0-1</t>
  </si>
  <si>
    <t>SUKUK_1-5</t>
  </si>
  <si>
    <t>SUKUK_5 ve üzeri</t>
  </si>
  <si>
    <t>ALTIN</t>
  </si>
  <si>
    <t>HS Şemsiye Fonu Payları</t>
  </si>
  <si>
    <t>BA Şemsiye Fonu Payları</t>
  </si>
  <si>
    <t>BİAŞ  Payları</t>
  </si>
  <si>
    <t>VDMK</t>
  </si>
  <si>
    <t>SONUÇ</t>
  </si>
  <si>
    <t>PP Şemsiye Fonu Payları</t>
  </si>
  <si>
    <t>**Piyasa’da hesaplanan başlangıç ve değişim teminatı toplamının en az %10’unun Türk Lirası nakit teminattan oluşması gerekir.</t>
  </si>
  <si>
    <t>**Güncel değerleme katsayısı, alt grup ve üst grup değerlerini ilgili piyasa prosedüründen kontrol ediniz.</t>
  </si>
  <si>
    <t>**Piyasa’da hesaplanan başlangıç ve değişim teminatı toplamının en az %50’sinin Türk Lirası nakit teminattan oluşması gerekir.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</si>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</sst>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_-* #,##0.00\ _T_L_-;\-* #,##0.00\ _T_L_-;_-* &quot;-&quot;??\ _T_L_-;_-@_-"/>
    <numFmt numFmtId="168" formatCode="#,##0.0000"/>
    <numFmt numFmtId="169" formatCode="_(* #,##0.00000_);_(* \(#,##0.00000\);_(* &quot;-&quot;??_);_(@_)"/>
    <numFmt numFmtId="170" formatCode="_(* #,##0.0_);_(* \(#,##0.0\);_(* &quot;-&quot;??_);_(@_)"/>
    <numFmt numFmtId="171" formatCode="#,##0.000000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charset val="162"/>
      <scheme val="minor"/>
    </font>
    <font>
      <b/>
      <sz val="12"/>
      <color theme="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charset val="162"/>
      <scheme val="minor"/>
    </font>
    <font>
      <sz val="11"/>
      <color rgb="FFFFFF00"/>
      <name val="Calibri"/>
      <family val="2"/>
      <scheme val="minor"/>
    </font>
    <font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1" fillId="7" borderId="3" applyNumberFormat="0" applyFont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</cellStyleXfs>
  <cellXfs count="214">
    <xf numFmtId="0" fontId="0" fillId="0" borderId="0" xfId="0"/>
    <xf numFmtId="0" fontId="9" fillId="3" borderId="4" xfId="4" applyFont="1" applyBorder="1" applyAlignment="1">
      <alignment horizontal="right"/>
    </xf>
    <xf numFmtId="0" fontId="0" fillId="0" borderId="0" xfId="0" applyNumberFormat="1" applyFill="1"/>
    <xf numFmtId="43" fontId="9" fillId="3" borderId="0" xfId="4" applyNumberFormat="1" applyFont="1" applyBorder="1" applyAlignment="1">
      <alignment vertical="center"/>
    </xf>
    <xf numFmtId="0" fontId="9" fillId="3" borderId="0" xfId="4" applyFont="1" applyBorder="1" applyAlignment="1">
      <alignment vertical="center"/>
    </xf>
    <xf numFmtId="0" fontId="0" fillId="0" borderId="0" xfId="0" applyFill="1"/>
    <xf numFmtId="0" fontId="10" fillId="6" borderId="2" xfId="7" applyFont="1" applyAlignment="1">
      <alignment horizontal="center" vertical="center" wrapText="1"/>
    </xf>
    <xf numFmtId="0" fontId="10" fillId="6" borderId="5" xfId="7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0" fontId="6" fillId="6" borderId="6" xfId="7" applyBorder="1" applyAlignment="1">
      <alignment horizontal="center" vertical="center" wrapText="1"/>
    </xf>
    <xf numFmtId="0" fontId="6" fillId="6" borderId="7" xfId="7" applyBorder="1" applyAlignment="1">
      <alignment horizontal="center" vertical="center" wrapText="1"/>
    </xf>
    <xf numFmtId="0" fontId="6" fillId="6" borderId="8" xfId="7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43" fontId="0" fillId="15" borderId="10" xfId="1" applyFont="1" applyFill="1" applyBorder="1"/>
    <xf numFmtId="9" fontId="0" fillId="15" borderId="10" xfId="2" applyFont="1" applyFill="1" applyBorder="1" applyAlignment="1">
      <alignment horizontal="right"/>
    </xf>
    <xf numFmtId="43" fontId="0" fillId="15" borderId="10" xfId="1" applyNumberFormat="1" applyFont="1" applyFill="1" applyBorder="1"/>
    <xf numFmtId="164" fontId="0" fillId="15" borderId="10" xfId="1" applyNumberFormat="1" applyFont="1" applyFill="1" applyBorder="1"/>
    <xf numFmtId="9" fontId="0" fillId="15" borderId="10" xfId="0" applyNumberFormat="1" applyFill="1" applyBorder="1"/>
    <xf numFmtId="0" fontId="0" fillId="0" borderId="0" xfId="0" applyNumberFormat="1" applyFill="1" applyBorder="1"/>
    <xf numFmtId="0" fontId="0" fillId="16" borderId="11" xfId="0" applyFill="1" applyBorder="1"/>
    <xf numFmtId="10" fontId="0" fillId="16" borderId="12" xfId="0" applyNumberFormat="1" applyFill="1" applyBorder="1"/>
    <xf numFmtId="10" fontId="0" fillId="16" borderId="13" xfId="0" applyNumberFormat="1" applyFill="1" applyBorder="1"/>
    <xf numFmtId="10" fontId="0" fillId="0" borderId="0" xfId="0" applyNumberFormat="1"/>
    <xf numFmtId="0" fontId="0" fillId="16" borderId="17" xfId="0" applyFill="1" applyBorder="1"/>
    <xf numFmtId="10" fontId="0" fillId="16" borderId="10" xfId="0" applyNumberFormat="1" applyFill="1" applyBorder="1"/>
    <xf numFmtId="10" fontId="0" fillId="16" borderId="18" xfId="0" applyNumberFormat="1" applyFill="1" applyBorder="1"/>
    <xf numFmtId="0" fontId="0" fillId="16" borderId="19" xfId="0" applyFill="1" applyBorder="1"/>
    <xf numFmtId="10" fontId="0" fillId="16" borderId="20" xfId="0" applyNumberFormat="1" applyFill="1" applyBorder="1"/>
    <xf numFmtId="10" fontId="0" fillId="16" borderId="21" xfId="0" applyNumberFormat="1" applyFill="1" applyBorder="1"/>
    <xf numFmtId="43" fontId="0" fillId="0" borderId="0" xfId="0" applyNumberFormat="1" applyFill="1" applyBorder="1"/>
    <xf numFmtId="0" fontId="0" fillId="18" borderId="14" xfId="0" applyFill="1" applyBorder="1"/>
    <xf numFmtId="10" fontId="0" fillId="18" borderId="15" xfId="0" applyNumberFormat="1" applyFill="1" applyBorder="1"/>
    <xf numFmtId="10" fontId="0" fillId="18" borderId="22" xfId="0" applyNumberFormat="1" applyFill="1" applyBorder="1"/>
    <xf numFmtId="0" fontId="4" fillId="4" borderId="24" xfId="5" applyBorder="1" applyAlignment="1">
      <alignment horizontal="center" vertical="center"/>
    </xf>
    <xf numFmtId="0" fontId="4" fillId="4" borderId="15" xfId="5" applyBorder="1"/>
    <xf numFmtId="43" fontId="4" fillId="4" borderId="15" xfId="5" applyNumberFormat="1" applyBorder="1"/>
    <xf numFmtId="9" fontId="4" fillId="4" borderId="15" xfId="2" applyFont="1" applyFill="1" applyBorder="1" applyAlignment="1">
      <alignment horizontal="right"/>
    </xf>
    <xf numFmtId="2" fontId="4" fillId="4" borderId="15" xfId="5" applyNumberFormat="1" applyBorder="1"/>
    <xf numFmtId="43" fontId="4" fillId="4" borderId="25" xfId="5" applyNumberFormat="1" applyBorder="1"/>
    <xf numFmtId="0" fontId="3" fillId="3" borderId="26" xfId="4" applyBorder="1" applyAlignment="1">
      <alignment horizontal="center" wrapText="1"/>
    </xf>
    <xf numFmtId="10" fontId="4" fillId="4" borderId="27" xfId="5" applyNumberFormat="1" applyBorder="1"/>
    <xf numFmtId="10" fontId="4" fillId="4" borderId="15" xfId="5" applyNumberFormat="1" applyBorder="1"/>
    <xf numFmtId="43" fontId="0" fillId="0" borderId="0" xfId="1" applyFont="1" applyFill="1" applyBorder="1"/>
    <xf numFmtId="43" fontId="1" fillId="10" borderId="29" xfId="11" applyNumberFormat="1" applyBorder="1"/>
    <xf numFmtId="43" fontId="1" fillId="10" borderId="10" xfId="11" applyNumberFormat="1" applyBorder="1"/>
    <xf numFmtId="43" fontId="13" fillId="10" borderId="10" xfId="11" applyNumberFormat="1" applyFont="1" applyBorder="1"/>
    <xf numFmtId="9" fontId="13" fillId="10" borderId="10" xfId="2" applyFont="1" applyFill="1" applyBorder="1" applyAlignment="1">
      <alignment horizontal="right"/>
    </xf>
    <xf numFmtId="43" fontId="0" fillId="15" borderId="30" xfId="1" applyNumberFormat="1" applyFont="1" applyFill="1" applyBorder="1"/>
    <xf numFmtId="0" fontId="0" fillId="19" borderId="16" xfId="0" applyFill="1" applyBorder="1"/>
    <xf numFmtId="10" fontId="0" fillId="19" borderId="32" xfId="0" applyNumberFormat="1" applyFill="1" applyBorder="1"/>
    <xf numFmtId="10" fontId="0" fillId="19" borderId="33" xfId="0" applyNumberFormat="1" applyFill="1" applyBorder="1"/>
    <xf numFmtId="0" fontId="13" fillId="2" borderId="11" xfId="3" applyFont="1" applyBorder="1"/>
    <xf numFmtId="10" fontId="13" fillId="2" borderId="12" xfId="3" applyNumberFormat="1" applyFont="1" applyBorder="1"/>
    <xf numFmtId="10" fontId="13" fillId="2" borderId="13" xfId="3" applyNumberFormat="1" applyFont="1" applyBorder="1"/>
    <xf numFmtId="0" fontId="13" fillId="2" borderId="19" xfId="3" applyFont="1" applyBorder="1"/>
    <xf numFmtId="10" fontId="13" fillId="2" borderId="20" xfId="3" applyNumberFormat="1" applyFont="1" applyBorder="1"/>
    <xf numFmtId="10" fontId="13" fillId="2" borderId="21" xfId="3" applyNumberFormat="1" applyFont="1" applyBorder="1"/>
    <xf numFmtId="0" fontId="0" fillId="17" borderId="11" xfId="0" applyFill="1" applyBorder="1"/>
    <xf numFmtId="10" fontId="0" fillId="17" borderId="12" xfId="0" applyNumberFormat="1" applyFill="1" applyBorder="1"/>
    <xf numFmtId="10" fontId="0" fillId="17" borderId="13" xfId="0" applyNumberFormat="1" applyFill="1" applyBorder="1"/>
    <xf numFmtId="0" fontId="1" fillId="11" borderId="29" xfId="12" applyBorder="1"/>
    <xf numFmtId="164" fontId="1" fillId="11" borderId="10" xfId="12" applyNumberFormat="1" applyBorder="1"/>
    <xf numFmtId="164" fontId="13" fillId="11" borderId="10" xfId="12" applyNumberFormat="1" applyFont="1" applyBorder="1"/>
    <xf numFmtId="9" fontId="13" fillId="11" borderId="10" xfId="2" applyFont="1" applyFill="1" applyBorder="1" applyAlignment="1">
      <alignment horizontal="right"/>
    </xf>
    <xf numFmtId="0" fontId="0" fillId="15" borderId="10" xfId="1" applyNumberFormat="1" applyFont="1" applyFill="1" applyBorder="1"/>
    <xf numFmtId="0" fontId="0" fillId="15" borderId="10" xfId="0" applyFill="1" applyBorder="1"/>
    <xf numFmtId="0" fontId="0" fillId="17" borderId="17" xfId="0" applyFill="1" applyBorder="1"/>
    <xf numFmtId="10" fontId="0" fillId="17" borderId="10" xfId="0" applyNumberFormat="1" applyFill="1" applyBorder="1"/>
    <xf numFmtId="10" fontId="0" fillId="17" borderId="18" xfId="0" applyNumberFormat="1" applyFill="1" applyBorder="1"/>
    <xf numFmtId="0" fontId="0" fillId="17" borderId="9" xfId="0" applyFill="1" applyBorder="1"/>
    <xf numFmtId="10" fontId="0" fillId="17" borderId="34" xfId="0" applyNumberFormat="1" applyFill="1" applyBorder="1"/>
    <xf numFmtId="10" fontId="0" fillId="17" borderId="35" xfId="0" applyNumberFormat="1" applyFill="1" applyBorder="1"/>
    <xf numFmtId="0" fontId="0" fillId="17" borderId="19" xfId="0" applyFill="1" applyBorder="1"/>
    <xf numFmtId="10" fontId="0" fillId="17" borderId="20" xfId="0" applyNumberFormat="1" applyFill="1" applyBorder="1"/>
    <xf numFmtId="10" fontId="0" fillId="17" borderId="21" xfId="0" applyNumberFormat="1" applyFill="1" applyBorder="1"/>
    <xf numFmtId="43" fontId="0" fillId="0" borderId="0" xfId="0" applyNumberFormat="1"/>
    <xf numFmtId="0" fontId="13" fillId="4" borderId="11" xfId="5" applyFont="1" applyBorder="1"/>
    <xf numFmtId="10" fontId="13" fillId="4" borderId="12" xfId="5" applyNumberFormat="1" applyFont="1" applyBorder="1"/>
    <xf numFmtId="10" fontId="13" fillId="4" borderId="13" xfId="5" applyNumberFormat="1" applyFont="1" applyBorder="1"/>
    <xf numFmtId="0" fontId="13" fillId="4" borderId="17" xfId="5" applyFont="1" applyBorder="1"/>
    <xf numFmtId="10" fontId="13" fillId="4" borderId="10" xfId="5" applyNumberFormat="1" applyFont="1" applyBorder="1"/>
    <xf numFmtId="10" fontId="13" fillId="4" borderId="18" xfId="5" applyNumberFormat="1" applyFont="1" applyBorder="1"/>
    <xf numFmtId="0" fontId="8" fillId="12" borderId="29" xfId="13" applyBorder="1"/>
    <xf numFmtId="164" fontId="8" fillId="12" borderId="10" xfId="13" applyNumberFormat="1" applyBorder="1"/>
    <xf numFmtId="164" fontId="13" fillId="12" borderId="10" xfId="13" applyNumberFormat="1" applyFont="1" applyBorder="1"/>
    <xf numFmtId="9" fontId="13" fillId="12" borderId="10" xfId="2" applyFont="1" applyFill="1" applyBorder="1" applyAlignment="1">
      <alignment horizontal="right"/>
    </xf>
    <xf numFmtId="0" fontId="13" fillId="4" borderId="16" xfId="5" applyFont="1" applyBorder="1"/>
    <xf numFmtId="10" fontId="13" fillId="4" borderId="34" xfId="5" applyNumberFormat="1" applyFont="1" applyBorder="1"/>
    <xf numFmtId="10" fontId="13" fillId="4" borderId="33" xfId="5" applyNumberFormat="1" applyFont="1" applyBorder="1"/>
    <xf numFmtId="0" fontId="1" fillId="11" borderId="17" xfId="12" applyBorder="1"/>
    <xf numFmtId="10" fontId="1" fillId="11" borderId="10" xfId="12" applyNumberFormat="1" applyBorder="1"/>
    <xf numFmtId="10" fontId="1" fillId="11" borderId="18" xfId="12" applyNumberFormat="1" applyBorder="1"/>
    <xf numFmtId="0" fontId="14" fillId="4" borderId="23" xfId="5" applyFont="1" applyBorder="1" applyAlignment="1">
      <alignment horizontal="center" vertical="center"/>
    </xf>
    <xf numFmtId="0" fontId="3" fillId="3" borderId="15" xfId="4" applyBorder="1" applyAlignment="1">
      <alignment horizontal="center"/>
    </xf>
    <xf numFmtId="9" fontId="13" fillId="4" borderId="15" xfId="2" applyFont="1" applyFill="1" applyBorder="1" applyAlignment="1">
      <alignment horizontal="right"/>
    </xf>
    <xf numFmtId="0" fontId="13" fillId="13" borderId="37" xfId="14" applyFont="1" applyBorder="1"/>
    <xf numFmtId="10" fontId="13" fillId="13" borderId="38" xfId="14" applyNumberFormat="1" applyFont="1" applyBorder="1"/>
    <xf numFmtId="10" fontId="13" fillId="13" borderId="39" xfId="14" applyNumberFormat="1" applyFont="1" applyBorder="1"/>
    <xf numFmtId="0" fontId="0" fillId="15" borderId="0" xfId="0" applyFill="1"/>
    <xf numFmtId="9" fontId="13" fillId="15" borderId="10" xfId="2" applyFont="1" applyFill="1" applyBorder="1" applyAlignment="1">
      <alignment horizontal="right"/>
    </xf>
    <xf numFmtId="166" fontId="0" fillId="15" borderId="30" xfId="1" applyNumberFormat="1" applyFont="1" applyFill="1" applyBorder="1"/>
    <xf numFmtId="0" fontId="0" fillId="7" borderId="40" xfId="8" applyFont="1" applyBorder="1"/>
    <xf numFmtId="10" fontId="0" fillId="7" borderId="41" xfId="8" applyNumberFormat="1" applyFont="1" applyBorder="1"/>
    <xf numFmtId="10" fontId="0" fillId="7" borderId="42" xfId="8" applyNumberFormat="1" applyFont="1" applyBorder="1"/>
    <xf numFmtId="166" fontId="0" fillId="15" borderId="10" xfId="1" applyNumberFormat="1" applyFont="1" applyFill="1" applyBorder="1"/>
    <xf numFmtId="0" fontId="0" fillId="7" borderId="43" xfId="8" applyFont="1" applyBorder="1"/>
    <xf numFmtId="10" fontId="0" fillId="7" borderId="3" xfId="8" applyNumberFormat="1" applyFont="1" applyBorder="1"/>
    <xf numFmtId="10" fontId="0" fillId="7" borderId="44" xfId="8" applyNumberFormat="1" applyFont="1" applyBorder="1"/>
    <xf numFmtId="0" fontId="0" fillId="7" borderId="45" xfId="8" applyFont="1" applyBorder="1"/>
    <xf numFmtId="10" fontId="13" fillId="7" borderId="46" xfId="8" applyNumberFormat="1" applyFont="1" applyBorder="1"/>
    <xf numFmtId="10" fontId="0" fillId="7" borderId="46" xfId="8" applyNumberFormat="1" applyFont="1" applyBorder="1"/>
    <xf numFmtId="10" fontId="0" fillId="7" borderId="47" xfId="8" applyNumberFormat="1" applyFont="1" applyBorder="1"/>
    <xf numFmtId="0" fontId="8" fillId="8" borderId="14" xfId="9" applyBorder="1"/>
    <xf numFmtId="10" fontId="8" fillId="8" borderId="15" xfId="9" applyNumberFormat="1" applyBorder="1"/>
    <xf numFmtId="10" fontId="8" fillId="8" borderId="22" xfId="9" applyNumberFormat="1" applyBorder="1"/>
    <xf numFmtId="0" fontId="0" fillId="10" borderId="48" xfId="11" applyFont="1" applyBorder="1"/>
    <xf numFmtId="10" fontId="1" fillId="10" borderId="49" xfId="11" applyNumberFormat="1" applyBorder="1"/>
    <xf numFmtId="10" fontId="1" fillId="10" borderId="50" xfId="11" applyNumberFormat="1" applyBorder="1"/>
    <xf numFmtId="164" fontId="0" fillId="15" borderId="30" xfId="1" applyNumberFormat="1" applyFont="1" applyFill="1" applyBorder="1"/>
    <xf numFmtId="0" fontId="3" fillId="3" borderId="51" xfId="4" applyBorder="1"/>
    <xf numFmtId="10" fontId="3" fillId="3" borderId="52" xfId="4" applyNumberFormat="1" applyBorder="1"/>
    <xf numFmtId="10" fontId="3" fillId="3" borderId="53" xfId="4" applyNumberFormat="1" applyBorder="1"/>
    <xf numFmtId="0" fontId="15" fillId="0" borderId="0" xfId="0" applyFont="1"/>
    <xf numFmtId="0" fontId="5" fillId="5" borderId="54" xfId="6" applyBorder="1"/>
    <xf numFmtId="10" fontId="5" fillId="5" borderId="55" xfId="6" applyNumberFormat="1" applyBorder="1"/>
    <xf numFmtId="10" fontId="5" fillId="5" borderId="56" xfId="6" applyNumberFormat="1" applyBorder="1"/>
    <xf numFmtId="0" fontId="0" fillId="19" borderId="14" xfId="0" applyFill="1" applyBorder="1"/>
    <xf numFmtId="0" fontId="0" fillId="19" borderId="15" xfId="0" applyFill="1" applyBorder="1"/>
    <xf numFmtId="0" fontId="0" fillId="19" borderId="22" xfId="0" applyFill="1" applyBorder="1"/>
    <xf numFmtId="0" fontId="4" fillId="4" borderId="26" xfId="5" applyBorder="1" applyAlignment="1">
      <alignment horizontal="center" wrapText="1"/>
    </xf>
    <xf numFmtId="0" fontId="13" fillId="10" borderId="29" xfId="11" applyFont="1" applyBorder="1"/>
    <xf numFmtId="165" fontId="0" fillId="15" borderId="10" xfId="1" applyNumberFormat="1" applyFont="1" applyFill="1" applyBorder="1"/>
    <xf numFmtId="165" fontId="0" fillId="15" borderId="30" xfId="1" applyNumberFormat="1" applyFont="1" applyFill="1" applyBorder="1"/>
    <xf numFmtId="0" fontId="13" fillId="11" borderId="29" xfId="12" applyFont="1" applyBorder="1"/>
    <xf numFmtId="43" fontId="13" fillId="11" borderId="10" xfId="12" applyNumberFormat="1" applyFont="1" applyBorder="1"/>
    <xf numFmtId="167" fontId="0" fillId="15" borderId="10" xfId="1" applyNumberFormat="1" applyFont="1" applyFill="1" applyBorder="1"/>
    <xf numFmtId="0" fontId="4" fillId="4" borderId="23" xfId="5" applyBorder="1" applyAlignment="1">
      <alignment horizontal="center" vertical="center"/>
    </xf>
    <xf numFmtId="0" fontId="4" fillId="4" borderId="15" xfId="5" applyNumberFormat="1" applyBorder="1"/>
    <xf numFmtId="9" fontId="1" fillId="10" borderId="10" xfId="2" applyFill="1" applyBorder="1" applyAlignment="1">
      <alignment horizontal="right"/>
    </xf>
    <xf numFmtId="168" fontId="0" fillId="15" borderId="30" xfId="0" applyNumberFormat="1" applyFill="1" applyBorder="1"/>
    <xf numFmtId="0" fontId="0" fillId="15" borderId="30" xfId="0" applyFill="1" applyBorder="1"/>
    <xf numFmtId="4" fontId="0" fillId="0" borderId="0" xfId="0" applyNumberFormat="1"/>
    <xf numFmtId="43" fontId="0" fillId="0" borderId="0" xfId="1" applyFont="1"/>
    <xf numFmtId="4" fontId="0" fillId="0" borderId="0" xfId="0" applyNumberFormat="1" applyFill="1" applyBorder="1"/>
    <xf numFmtId="0" fontId="13" fillId="12" borderId="29" xfId="13" applyFont="1" applyBorder="1"/>
    <xf numFmtId="43" fontId="13" fillId="12" borderId="10" xfId="13" applyNumberFormat="1" applyFont="1" applyBorder="1"/>
    <xf numFmtId="169" fontId="0" fillId="0" borderId="0" xfId="0" applyNumberFormat="1" applyFill="1" applyBorder="1"/>
    <xf numFmtId="0" fontId="13" fillId="9" borderId="29" xfId="10" applyFont="1" applyBorder="1"/>
    <xf numFmtId="43" fontId="13" fillId="9" borderId="10" xfId="10" applyNumberFormat="1" applyFont="1" applyBorder="1"/>
    <xf numFmtId="9" fontId="13" fillId="9" borderId="10" xfId="2" applyFont="1" applyFill="1" applyBorder="1" applyAlignment="1">
      <alignment horizontal="right"/>
    </xf>
    <xf numFmtId="165" fontId="0" fillId="0" borderId="0" xfId="0" applyNumberFormat="1" applyFill="1" applyBorder="1"/>
    <xf numFmtId="0" fontId="4" fillId="4" borderId="14" xfId="5" applyBorder="1" applyAlignment="1">
      <alignment horizontal="center" vertical="center"/>
    </xf>
    <xf numFmtId="1" fontId="4" fillId="4" borderId="15" xfId="5" applyNumberFormat="1" applyBorder="1"/>
    <xf numFmtId="0" fontId="14" fillId="4" borderId="24" xfId="5" applyFont="1" applyBorder="1" applyAlignment="1">
      <alignment horizontal="center" vertical="center"/>
    </xf>
    <xf numFmtId="43" fontId="4" fillId="4" borderId="26" xfId="5" applyNumberFormat="1" applyBorder="1"/>
    <xf numFmtId="164" fontId="13" fillId="10" borderId="10" xfId="11" applyNumberFormat="1" applyFont="1" applyBorder="1"/>
    <xf numFmtId="9" fontId="13" fillId="10" borderId="10" xfId="11" applyNumberFormat="1" applyFont="1" applyBorder="1" applyAlignment="1">
      <alignment horizontal="right"/>
    </xf>
    <xf numFmtId="9" fontId="13" fillId="11" borderId="10" xfId="12" applyNumberFormat="1" applyFont="1" applyBorder="1" applyAlignment="1">
      <alignment horizontal="right"/>
    </xf>
    <xf numFmtId="9" fontId="13" fillId="12" borderId="10" xfId="13" applyNumberFormat="1" applyFont="1" applyBorder="1" applyAlignment="1">
      <alignment horizontal="right"/>
    </xf>
    <xf numFmtId="0" fontId="4" fillId="4" borderId="26" xfId="5" applyBorder="1" applyAlignment="1">
      <alignment horizontal="center" vertical="center" wrapText="1"/>
    </xf>
    <xf numFmtId="0" fontId="16" fillId="0" borderId="0" xfId="0" applyNumberFormat="1" applyFont="1" applyFill="1"/>
    <xf numFmtId="10" fontId="4" fillId="4" borderId="22" xfId="5" applyNumberFormat="1" applyBorder="1"/>
    <xf numFmtId="0" fontId="13" fillId="10" borderId="0" xfId="11" applyFont="1"/>
    <xf numFmtId="170" fontId="13" fillId="10" borderId="30" xfId="11" applyNumberFormat="1" applyFont="1" applyBorder="1"/>
    <xf numFmtId="9" fontId="13" fillId="10" borderId="30" xfId="2" applyFont="1" applyFill="1" applyBorder="1" applyAlignment="1">
      <alignment horizontal="right"/>
    </xf>
    <xf numFmtId="43" fontId="0" fillId="15" borderId="30" xfId="1" applyFont="1" applyFill="1" applyBorder="1"/>
    <xf numFmtId="0" fontId="0" fillId="15" borderId="30" xfId="1" applyNumberFormat="1" applyFont="1" applyFill="1" applyBorder="1"/>
    <xf numFmtId="9" fontId="0" fillId="15" borderId="30" xfId="0" applyNumberFormat="1" applyFill="1" applyBorder="1"/>
    <xf numFmtId="0" fontId="13" fillId="10" borderId="10" xfId="11" applyFont="1" applyBorder="1"/>
    <xf numFmtId="0" fontId="13" fillId="11" borderId="10" xfId="12" applyFont="1" applyBorder="1"/>
    <xf numFmtId="9" fontId="4" fillId="4" borderId="15" xfId="2" applyFont="1" applyFill="1" applyBorder="1"/>
    <xf numFmtId="0" fontId="12" fillId="14" borderId="14" xfId="0" applyFont="1" applyFill="1" applyBorder="1" applyAlignment="1">
      <alignment horizontal="center" vertical="center"/>
    </xf>
    <xf numFmtId="0" fontId="9" fillId="3" borderId="62" xfId="4" applyFont="1" applyBorder="1" applyAlignment="1">
      <alignment vertical="center"/>
    </xf>
    <xf numFmtId="43" fontId="9" fillId="3" borderId="62" xfId="4" applyNumberFormat="1" applyFont="1" applyBorder="1" applyAlignment="1">
      <alignment vertical="center"/>
    </xf>
    <xf numFmtId="43" fontId="9" fillId="3" borderId="63" xfId="4" applyNumberFormat="1" applyFont="1" applyBorder="1" applyAlignment="1">
      <alignment vertical="center"/>
    </xf>
    <xf numFmtId="167" fontId="0" fillId="0" borderId="0" xfId="0" applyNumberFormat="1"/>
    <xf numFmtId="171" fontId="0" fillId="0" borderId="0" xfId="0" applyNumberFormat="1"/>
    <xf numFmtId="0" fontId="0" fillId="0" borderId="0" xfId="0" applyAlignment="1">
      <alignment horizontal="center"/>
    </xf>
    <xf numFmtId="4" fontId="0" fillId="15" borderId="0" xfId="0" applyNumberFormat="1" applyFill="1" applyAlignment="1">
      <alignment horizontal="center"/>
    </xf>
    <xf numFmtId="43" fontId="0" fillId="15" borderId="10" xfId="1" applyFont="1" applyFill="1" applyBorder="1" applyAlignment="1">
      <alignment horizontal="center"/>
    </xf>
    <xf numFmtId="43" fontId="4" fillId="4" borderId="15" xfId="5" applyNumberFormat="1" applyBorder="1" applyAlignment="1">
      <alignment horizontal="center"/>
    </xf>
    <xf numFmtId="43" fontId="13" fillId="10" borderId="10" xfId="11" applyNumberFormat="1" applyFont="1" applyBorder="1" applyAlignment="1">
      <alignment horizontal="center"/>
    </xf>
    <xf numFmtId="164" fontId="13" fillId="11" borderId="10" xfId="12" applyNumberFormat="1" applyFont="1" applyBorder="1" applyAlignment="1">
      <alignment horizontal="center"/>
    </xf>
    <xf numFmtId="164" fontId="13" fillId="12" borderId="10" xfId="13" applyNumberFormat="1" applyFont="1" applyBorder="1" applyAlignment="1">
      <alignment horizontal="center"/>
    </xf>
    <xf numFmtId="43" fontId="7" fillId="15" borderId="10" xfId="1" applyFont="1" applyFill="1" applyBorder="1" applyAlignment="1">
      <alignment horizontal="center"/>
    </xf>
    <xf numFmtId="165" fontId="13" fillId="10" borderId="10" xfId="11" applyNumberFormat="1" applyFont="1" applyBorder="1" applyAlignment="1">
      <alignment horizontal="center"/>
    </xf>
    <xf numFmtId="43" fontId="13" fillId="11" borderId="10" xfId="12" applyNumberFormat="1" applyFont="1" applyBorder="1" applyAlignment="1">
      <alignment horizontal="center"/>
    </xf>
    <xf numFmtId="43" fontId="7" fillId="10" borderId="10" xfId="11" applyNumberFormat="1" applyFont="1" applyBorder="1" applyAlignment="1">
      <alignment horizontal="center"/>
    </xf>
    <xf numFmtId="43" fontId="7" fillId="11" borderId="10" xfId="12" applyNumberFormat="1" applyFont="1" applyBorder="1" applyAlignment="1">
      <alignment horizontal="center"/>
    </xf>
    <xf numFmtId="43" fontId="7" fillId="12" borderId="10" xfId="13" applyNumberFormat="1" applyFont="1" applyBorder="1" applyAlignment="1">
      <alignment horizontal="center"/>
    </xf>
    <xf numFmtId="43" fontId="7" fillId="9" borderId="10" xfId="10" applyNumberFormat="1" applyFont="1" applyBorder="1" applyAlignment="1">
      <alignment horizontal="center"/>
    </xf>
    <xf numFmtId="43" fontId="13" fillId="12" borderId="10" xfId="13" applyNumberFormat="1" applyFont="1" applyBorder="1" applyAlignment="1">
      <alignment horizontal="center"/>
    </xf>
    <xf numFmtId="4" fontId="13" fillId="10" borderId="30" xfId="11" applyNumberFormat="1" applyFont="1" applyBorder="1" applyAlignment="1">
      <alignment horizontal="center"/>
    </xf>
    <xf numFmtId="0" fontId="9" fillId="3" borderId="62" xfId="4" applyFont="1" applyBorder="1" applyAlignment="1">
      <alignment horizontal="center" vertical="center"/>
    </xf>
    <xf numFmtId="0" fontId="0" fillId="17" borderId="0" xfId="0" applyFill="1"/>
    <xf numFmtId="0" fontId="12" fillId="14" borderId="24" xfId="0" applyFont="1" applyFill="1" applyBorder="1" applyAlignment="1">
      <alignment horizontal="center" vertical="center" wrapText="1"/>
    </xf>
    <xf numFmtId="0" fontId="12" fillId="14" borderId="23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 wrapText="1"/>
    </xf>
    <xf numFmtId="0" fontId="12" fillId="14" borderId="60" xfId="0" applyFont="1" applyFill="1" applyBorder="1" applyAlignment="1">
      <alignment horizontal="center" vertical="center" wrapText="1"/>
    </xf>
    <xf numFmtId="0" fontId="12" fillId="14" borderId="58" xfId="0" applyFont="1" applyFill="1" applyBorder="1" applyAlignment="1">
      <alignment horizontal="center" vertical="center" wrapText="1"/>
    </xf>
    <xf numFmtId="0" fontId="12" fillId="14" borderId="59" xfId="0" applyFont="1" applyFill="1" applyBorder="1" applyAlignment="1">
      <alignment horizontal="center" vertical="center" wrapText="1"/>
    </xf>
    <xf numFmtId="0" fontId="12" fillId="14" borderId="61" xfId="0" applyFont="1" applyFill="1" applyBorder="1" applyAlignment="1">
      <alignment horizontal="center" vertical="center" wrapText="1"/>
    </xf>
    <xf numFmtId="0" fontId="12" fillId="14" borderId="59" xfId="0" applyFont="1" applyFill="1" applyBorder="1" applyAlignment="1">
      <alignment horizontal="center" vertical="center"/>
    </xf>
    <xf numFmtId="0" fontId="12" fillId="14" borderId="31" xfId="0" applyFont="1" applyFill="1" applyBorder="1" applyAlignment="1">
      <alignment horizontal="center" vertical="center"/>
    </xf>
    <xf numFmtId="0" fontId="12" fillId="14" borderId="36" xfId="0" applyFont="1" applyFill="1" applyBorder="1" applyAlignment="1">
      <alignment horizontal="center" vertical="center"/>
    </xf>
    <xf numFmtId="0" fontId="12" fillId="14" borderId="57" xfId="0" applyFont="1" applyFill="1" applyBorder="1" applyAlignment="1">
      <alignment horizontal="center" vertical="center" wrapText="1"/>
    </xf>
    <xf numFmtId="0" fontId="12" fillId="14" borderId="24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28" xfId="0" applyFont="1" applyFill="1" applyBorder="1" applyAlignment="1">
      <alignment horizontal="center" vertical="center"/>
    </xf>
    <xf numFmtId="0" fontId="12" fillId="14" borderId="60" xfId="0" applyFont="1" applyFill="1" applyBorder="1" applyAlignment="1">
      <alignment horizontal="center" vertical="center"/>
    </xf>
    <xf numFmtId="0" fontId="0" fillId="17" borderId="0" xfId="0" applyFill="1" applyAlignment="1">
      <alignment horizontal="center"/>
    </xf>
    <xf numFmtId="0" fontId="12" fillId="14" borderId="9" xfId="0" applyFont="1" applyFill="1" applyBorder="1" applyAlignment="1">
      <alignment horizontal="center" vertical="center"/>
    </xf>
    <xf numFmtId="0" fontId="12" fillId="14" borderId="23" xfId="0" applyFont="1" applyFill="1" applyBorder="1" applyAlignment="1">
      <alignment horizontal="center" vertical="center"/>
    </xf>
    <xf numFmtId="0" fontId="0" fillId="17" borderId="0" xfId="0" applyFill="1" applyAlignment="1">
      <alignment horizontal="left"/>
    </xf>
  </cellXfs>
  <cellStyles count="15">
    <cellStyle name="20% - Accent2" xfId="11" builtinId="34"/>
    <cellStyle name="40% - Accent2" xfId="12" builtinId="35"/>
    <cellStyle name="60% - Accent2" xfId="13" builtinId="36"/>
    <cellStyle name="60% - Accent6" xfId="14" builtinId="52"/>
    <cellStyle name="Accent1" xfId="9" builtinId="29"/>
    <cellStyle name="Accent2" xfId="10" builtinId="33"/>
    <cellStyle name="Bad" xfId="4" builtinId="27"/>
    <cellStyle name="Check Cell" xfId="7" builtinId="23"/>
    <cellStyle name="Comma" xfId="1" builtinId="3"/>
    <cellStyle name="Good" xfId="3" builtinId="26"/>
    <cellStyle name="Input" xfId="6" builtinId="20"/>
    <cellStyle name="Neutral" xfId="5" builtinId="28"/>
    <cellStyle name="Normal" xfId="0" builtinId="0"/>
    <cellStyle name="Note" xfId="8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18"/>
  <sheetViews>
    <sheetView topLeftCell="A44" zoomScale="70" zoomScaleNormal="70" workbookViewId="0">
      <selection activeCell="F59" sqref="F59"/>
    </sheetView>
  </sheetViews>
  <sheetFormatPr defaultRowHeight="15"/>
  <cols>
    <col min="1" max="1" width="29.5703125" customWidth="1"/>
    <col min="2" max="2" width="20.5703125" bestFit="1" customWidth="1"/>
    <col min="3" max="3" width="15.140625" customWidth="1"/>
    <col min="4" max="4" width="14.5703125" style="177" bestFit="1" customWidth="1"/>
    <col min="6" max="6" width="24.42578125" customWidth="1"/>
    <col min="7" max="7" width="26" bestFit="1" customWidth="1"/>
    <col min="8" max="8" width="12" style="5" bestFit="1" customWidth="1"/>
    <col min="9" max="9" width="19" style="5" bestFit="1" customWidth="1"/>
    <col min="10" max="10" width="26" bestFit="1" customWidth="1"/>
    <col min="11" max="11" width="16.140625" customWidth="1"/>
    <col min="12" max="12" width="11.7109375" customWidth="1"/>
    <col min="13" max="13" width="15.42578125" customWidth="1"/>
    <col min="14" max="14" width="18" style="2" bestFit="1" customWidth="1"/>
    <col min="15" max="15" width="15.28515625" bestFit="1" customWidth="1"/>
    <col min="16" max="16" width="27.85546875" customWidth="1"/>
    <col min="17" max="17" width="10.42578125" customWidth="1"/>
    <col min="18" max="20" width="10.140625" customWidth="1"/>
    <col min="21" max="21" width="19.42578125" customWidth="1"/>
    <col min="22" max="22" width="16" bestFit="1" customWidth="1"/>
    <col min="23" max="23" width="19.140625" bestFit="1" customWidth="1"/>
    <col min="24" max="24" width="8" bestFit="1" customWidth="1"/>
    <col min="25" max="25" width="21.42578125" bestFit="1" customWidth="1"/>
    <col min="26" max="27" width="20.140625" bestFit="1" customWidth="1"/>
    <col min="28" max="28" width="12.5703125" customWidth="1"/>
    <col min="29" max="29" width="14.28515625" customWidth="1"/>
  </cols>
  <sheetData>
    <row r="1" spans="1:20" ht="15.75" thickBot="1">
      <c r="F1" s="1" t="s">
        <v>0</v>
      </c>
      <c r="G1" s="1" t="s">
        <v>1</v>
      </c>
      <c r="H1" s="1"/>
      <c r="I1" s="1"/>
      <c r="J1" s="1" t="s">
        <v>2</v>
      </c>
    </row>
    <row r="2" spans="1:20">
      <c r="F2" s="3">
        <f>+F109</f>
        <v>0</v>
      </c>
      <c r="G2" s="3">
        <f>+G109</f>
        <v>0</v>
      </c>
      <c r="H2" s="4"/>
      <c r="I2" s="4"/>
      <c r="J2" s="3">
        <f>+J109</f>
        <v>0</v>
      </c>
    </row>
    <row r="3" spans="1:20" ht="15.75" thickBot="1"/>
    <row r="4" spans="1:20" ht="70.5" customHeight="1" thickTop="1" thickBot="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0</v>
      </c>
      <c r="G4" s="6" t="s">
        <v>1</v>
      </c>
      <c r="H4" s="6" t="s">
        <v>8</v>
      </c>
      <c r="I4" s="6" t="s">
        <v>9</v>
      </c>
      <c r="J4" s="6" t="s">
        <v>2</v>
      </c>
      <c r="K4" s="6" t="s">
        <v>10</v>
      </c>
      <c r="L4" s="6" t="s">
        <v>11</v>
      </c>
      <c r="M4" s="6" t="s">
        <v>12</v>
      </c>
      <c r="N4" s="8"/>
      <c r="P4" s="9" t="s">
        <v>3</v>
      </c>
      <c r="Q4" s="10" t="s">
        <v>11</v>
      </c>
      <c r="R4" s="10" t="s">
        <v>12</v>
      </c>
      <c r="S4" s="11" t="s">
        <v>13</v>
      </c>
      <c r="T4" s="12"/>
    </row>
    <row r="5" spans="1:20" ht="15.75" thickTop="1">
      <c r="A5" s="211" t="s">
        <v>14</v>
      </c>
      <c r="B5" s="13"/>
      <c r="C5" s="13"/>
      <c r="D5" s="178"/>
      <c r="E5" s="14">
        <f>+VLOOKUP($A$5,$P$5:$S$29,4,FALSE)</f>
        <v>1</v>
      </c>
      <c r="F5" s="13">
        <f>+D5*E5</f>
        <v>0</v>
      </c>
      <c r="G5" s="13">
        <f>+F5*$H$10</f>
        <v>0</v>
      </c>
      <c r="H5" s="13"/>
      <c r="I5" s="13">
        <f>+F5*$H$10</f>
        <v>0</v>
      </c>
      <c r="J5" s="15">
        <f>MIN($G$10*$M$5,G5)</f>
        <v>0</v>
      </c>
      <c r="K5" s="16"/>
      <c r="L5" s="17">
        <f>+VLOOKUP($A$5,$P$5:$Q$29,2,FALSE)</f>
        <v>1</v>
      </c>
      <c r="M5" s="17">
        <f>+VLOOKUP($A$5,$P$5:$R$29,3,FALSE)</f>
        <v>1</v>
      </c>
      <c r="N5" s="18"/>
      <c r="P5" s="19" t="s">
        <v>15</v>
      </c>
      <c r="Q5" s="20">
        <v>0.9</v>
      </c>
      <c r="R5" s="20">
        <v>0.35</v>
      </c>
      <c r="S5" s="21">
        <v>0.94</v>
      </c>
      <c r="T5" s="22"/>
    </row>
    <row r="6" spans="1:20">
      <c r="A6" s="207"/>
      <c r="B6" s="13"/>
      <c r="C6" s="13"/>
      <c r="D6" s="179"/>
      <c r="E6" s="14">
        <f>+VLOOKUP($A$5,$P$5:$S$29,4,FALSE)</f>
        <v>1</v>
      </c>
      <c r="F6" s="13">
        <f>+D6*E6</f>
        <v>0</v>
      </c>
      <c r="G6" s="13">
        <f>+F6*$H$10</f>
        <v>0</v>
      </c>
      <c r="H6" s="13"/>
      <c r="I6" s="13">
        <f>+F6*$H$10</f>
        <v>0</v>
      </c>
      <c r="J6" s="15">
        <f t="shared" ref="J6:J9" si="0">MIN($G$10*$M$5,G6)</f>
        <v>0</v>
      </c>
      <c r="K6" s="16"/>
      <c r="L6" s="17">
        <f>+VLOOKUP($A$5,$P$5:$Q$29,2,FALSE)</f>
        <v>1</v>
      </c>
      <c r="M6" s="17">
        <f>+VLOOKUP($A$5,$P$5:$R$29,3,FALSE)</f>
        <v>1</v>
      </c>
      <c r="N6" s="18"/>
      <c r="P6" s="23" t="s">
        <v>16</v>
      </c>
      <c r="Q6" s="24">
        <v>0.9</v>
      </c>
      <c r="R6" s="24">
        <v>0.35</v>
      </c>
      <c r="S6" s="25">
        <v>0.81</v>
      </c>
      <c r="T6" s="22"/>
    </row>
    <row r="7" spans="1:20" ht="15.75" thickBot="1">
      <c r="A7" s="207"/>
      <c r="B7" s="13"/>
      <c r="C7" s="13"/>
      <c r="D7" s="179"/>
      <c r="E7" s="14">
        <f>+VLOOKUP($A$5,$P$5:$S$29,4,FALSE)</f>
        <v>1</v>
      </c>
      <c r="F7" s="13">
        <f t="shared" ref="F7:F9" si="1">+D7*E7</f>
        <v>0</v>
      </c>
      <c r="G7" s="13">
        <f>+F7*$H$10</f>
        <v>0</v>
      </c>
      <c r="H7" s="13"/>
      <c r="I7" s="13">
        <f>+F7*$H$10</f>
        <v>0</v>
      </c>
      <c r="J7" s="15">
        <f t="shared" si="0"/>
        <v>0</v>
      </c>
      <c r="K7" s="16"/>
      <c r="L7" s="17">
        <f>+VLOOKUP($A$5,$P$5:$Q$29,2,FALSE)</f>
        <v>1</v>
      </c>
      <c r="M7" s="17">
        <f>+VLOOKUP($A$5,$P$5:$R$29,3,FALSE)</f>
        <v>1</v>
      </c>
      <c r="N7" s="18"/>
      <c r="P7" s="26" t="s">
        <v>17</v>
      </c>
      <c r="Q7" s="27">
        <v>0.9</v>
      </c>
      <c r="R7" s="27">
        <v>0.35</v>
      </c>
      <c r="S7" s="28">
        <v>0.78</v>
      </c>
      <c r="T7" s="22"/>
    </row>
    <row r="8" spans="1:20" ht="15.75" thickBot="1">
      <c r="A8" s="207"/>
      <c r="B8" s="13"/>
      <c r="C8" s="13"/>
      <c r="D8" s="179"/>
      <c r="E8" s="14">
        <f>+VLOOKUP($A$5,$P$5:$S$29,4,FALSE)</f>
        <v>1</v>
      </c>
      <c r="F8" s="13">
        <f t="shared" si="1"/>
        <v>0</v>
      </c>
      <c r="G8" s="13">
        <f>+F8*$H$10</f>
        <v>0</v>
      </c>
      <c r="H8" s="13"/>
      <c r="I8" s="13">
        <f>+F8*$H$10</f>
        <v>0</v>
      </c>
      <c r="J8" s="15">
        <f t="shared" si="0"/>
        <v>0</v>
      </c>
      <c r="K8" s="16"/>
      <c r="L8" s="17">
        <f>+VLOOKUP($A$5,$P$5:$Q$29,2,FALSE)</f>
        <v>1</v>
      </c>
      <c r="M8" s="17">
        <f>+VLOOKUP($A$5,$P$5:$R$29,3,FALSE)</f>
        <v>1</v>
      </c>
      <c r="N8" s="29"/>
      <c r="P8" s="30" t="s">
        <v>18</v>
      </c>
      <c r="Q8" s="31">
        <v>0.9</v>
      </c>
      <c r="R8" s="31">
        <v>1</v>
      </c>
      <c r="S8" s="32">
        <v>0.9</v>
      </c>
      <c r="T8" s="22"/>
    </row>
    <row r="9" spans="1:20" ht="15.75" thickBot="1">
      <c r="A9" s="212"/>
      <c r="B9" s="13"/>
      <c r="C9" s="13"/>
      <c r="D9" s="179"/>
      <c r="E9" s="14">
        <f>+VLOOKUP($A$5,$P$5:$S$29,4,FALSE)</f>
        <v>1</v>
      </c>
      <c r="F9" s="13">
        <f t="shared" si="1"/>
        <v>0</v>
      </c>
      <c r="G9" s="13">
        <f>+F9*$H$10</f>
        <v>0</v>
      </c>
      <c r="H9" s="13"/>
      <c r="I9" s="13">
        <f>+F9*$H$10</f>
        <v>0</v>
      </c>
      <c r="J9" s="15">
        <f t="shared" si="0"/>
        <v>0</v>
      </c>
      <c r="K9" s="16"/>
      <c r="L9" s="17">
        <f>+VLOOKUP($A$5,$P$5:$Q$29,2,FALSE)</f>
        <v>1</v>
      </c>
      <c r="M9" s="17">
        <f>+VLOOKUP($A$5,$P$5:$R$29,3,FALSE)</f>
        <v>1</v>
      </c>
      <c r="N9" s="18"/>
      <c r="P9" s="30" t="s">
        <v>19</v>
      </c>
      <c r="Q9" s="31">
        <v>0.9</v>
      </c>
      <c r="R9" s="31">
        <v>1</v>
      </c>
      <c r="S9" s="32">
        <v>0.89</v>
      </c>
      <c r="T9" s="22"/>
    </row>
    <row r="10" spans="1:20" ht="15.75" thickBot="1">
      <c r="A10" s="33"/>
      <c r="B10" s="34"/>
      <c r="C10" s="34"/>
      <c r="D10" s="180"/>
      <c r="E10" s="36"/>
      <c r="F10" s="35">
        <f>SUM(F5:F9)</f>
        <v>0</v>
      </c>
      <c r="G10" s="35">
        <f>+MIN($F$109*L10,F10)</f>
        <v>0</v>
      </c>
      <c r="H10" s="37">
        <f>+IFERROR(G10/F10,0)</f>
        <v>0</v>
      </c>
      <c r="I10" s="35">
        <f>SUM(I5:I9)</f>
        <v>0</v>
      </c>
      <c r="J10" s="38">
        <f>SUM(J5:J9)</f>
        <v>0</v>
      </c>
      <c r="K10" s="39" t="s">
        <v>20</v>
      </c>
      <c r="L10" s="40">
        <f>+VLOOKUP($A$5,$P$5:$Q$35,2,FALSE)</f>
        <v>1</v>
      </c>
      <c r="M10" s="41">
        <f>+VLOOKUP($A$5,$P$5:$R$35,3,FALSE)</f>
        <v>1</v>
      </c>
      <c r="N10" s="42"/>
      <c r="P10" s="30" t="s">
        <v>21</v>
      </c>
      <c r="Q10" s="31">
        <v>0.9</v>
      </c>
      <c r="R10" s="31">
        <v>1</v>
      </c>
      <c r="S10" s="32">
        <v>0.89</v>
      </c>
      <c r="T10" s="22"/>
    </row>
    <row r="11" spans="1:20" ht="15.75" thickBot="1">
      <c r="A11" s="208" t="s">
        <v>15</v>
      </c>
      <c r="B11" s="43"/>
      <c r="C11" s="44"/>
      <c r="D11" s="181"/>
      <c r="E11" s="46">
        <f>+VLOOKUP($A$11,$P$5:$S$29,4,FALSE)</f>
        <v>0.94</v>
      </c>
      <c r="F11" s="13">
        <f>D11*E11</f>
        <v>0</v>
      </c>
      <c r="G11" s="13">
        <f>+F11*$H$26</f>
        <v>0</v>
      </c>
      <c r="H11" s="13"/>
      <c r="I11" s="13">
        <f>+F11*$H$26</f>
        <v>0</v>
      </c>
      <c r="J11" s="15">
        <f>MIN($G$26*$M$11,G11)</f>
        <v>0</v>
      </c>
      <c r="K11" s="47"/>
      <c r="L11" s="17">
        <f>+VLOOKUP($A$11,$P$5:$Q$29,2,FALSE)</f>
        <v>0.9</v>
      </c>
      <c r="M11" s="17">
        <f>+VLOOKUP($A$11,$P$5:$R$29,3,FALSE)</f>
        <v>0.35</v>
      </c>
      <c r="N11" s="42"/>
      <c r="P11" s="30" t="s">
        <v>14</v>
      </c>
      <c r="Q11" s="31">
        <v>1</v>
      </c>
      <c r="R11" s="31">
        <v>1</v>
      </c>
      <c r="S11" s="32">
        <v>1</v>
      </c>
      <c r="T11" s="22"/>
    </row>
    <row r="12" spans="1:20" ht="15.75" thickBot="1">
      <c r="A12" s="203"/>
      <c r="B12" s="43"/>
      <c r="C12" s="44"/>
      <c r="D12" s="181"/>
      <c r="E12" s="46">
        <f>+VLOOKUP($A$11,$P$5:$S$29,4,FALSE)</f>
        <v>0.94</v>
      </c>
      <c r="F12" s="13">
        <f t="shared" ref="F12:F15" si="2">D12*E12</f>
        <v>0</v>
      </c>
      <c r="G12" s="13">
        <f t="shared" ref="G12:G25" si="3">+F12*$H$26</f>
        <v>0</v>
      </c>
      <c r="H12" s="13"/>
      <c r="I12" s="13">
        <f t="shared" ref="I12:I25" si="4">+F12*$H$26</f>
        <v>0</v>
      </c>
      <c r="J12" s="15">
        <f t="shared" ref="J12:J25" si="5">MIN($G$26*$M$11,G12)</f>
        <v>0</v>
      </c>
      <c r="K12" s="15"/>
      <c r="L12" s="17">
        <f>+VLOOKUP($A$11,$P$5:$Q$29,2,FALSE)</f>
        <v>0.9</v>
      </c>
      <c r="M12" s="17">
        <f>+VLOOKUP($A$11,$P$5:$R$29,3,FALSE)</f>
        <v>0.35</v>
      </c>
      <c r="N12" s="42"/>
      <c r="P12" s="48" t="s">
        <v>22</v>
      </c>
      <c r="Q12" s="49">
        <v>0</v>
      </c>
      <c r="R12" s="49">
        <v>0</v>
      </c>
      <c r="S12" s="50">
        <v>0</v>
      </c>
      <c r="T12" s="22"/>
    </row>
    <row r="13" spans="1:20">
      <c r="A13" s="203"/>
      <c r="B13" s="43"/>
      <c r="C13" s="44"/>
      <c r="D13" s="181"/>
      <c r="E13" s="46">
        <f>+VLOOKUP($A$11,$P$5:$S$29,4,FALSE)</f>
        <v>0.94</v>
      </c>
      <c r="F13" s="13">
        <f t="shared" si="2"/>
        <v>0</v>
      </c>
      <c r="G13" s="13">
        <f t="shared" si="3"/>
        <v>0</v>
      </c>
      <c r="H13" s="13"/>
      <c r="I13" s="13">
        <f t="shared" si="4"/>
        <v>0</v>
      </c>
      <c r="J13" s="15">
        <f t="shared" si="5"/>
        <v>0</v>
      </c>
      <c r="K13" s="15"/>
      <c r="L13" s="17">
        <f>+VLOOKUP($A$11,$P$5:$Q$29,2,FALSE)</f>
        <v>0.9</v>
      </c>
      <c r="M13" s="17">
        <f>+VLOOKUP($A$11,$P$5:$R$29,3,FALSE)</f>
        <v>0.35</v>
      </c>
      <c r="N13" s="18"/>
      <c r="P13" s="51" t="s">
        <v>23</v>
      </c>
      <c r="Q13" s="52">
        <v>0.9</v>
      </c>
      <c r="R13" s="52">
        <v>0.2</v>
      </c>
      <c r="S13" s="53">
        <v>0.84</v>
      </c>
      <c r="T13" s="22"/>
    </row>
    <row r="14" spans="1:20" ht="15.75" thickBot="1">
      <c r="A14" s="203"/>
      <c r="B14" s="43"/>
      <c r="C14" s="44"/>
      <c r="D14" s="181"/>
      <c r="E14" s="46">
        <f>+VLOOKUP($A$11,$P$5:$S$29,4,FALSE)</f>
        <v>0.94</v>
      </c>
      <c r="F14" s="13">
        <f t="shared" si="2"/>
        <v>0</v>
      </c>
      <c r="G14" s="13">
        <f t="shared" si="3"/>
        <v>0</v>
      </c>
      <c r="H14" s="13"/>
      <c r="I14" s="13">
        <f t="shared" si="4"/>
        <v>0</v>
      </c>
      <c r="J14" s="15">
        <f t="shared" si="5"/>
        <v>0</v>
      </c>
      <c r="K14" s="15"/>
      <c r="L14" s="17">
        <f>+VLOOKUP($A$11,$P$5:$Q$29,2,FALSE)</f>
        <v>0.9</v>
      </c>
      <c r="M14" s="17">
        <f>+VLOOKUP($A$11,$P$5:$R$29,3,FALSE)</f>
        <v>0.35</v>
      </c>
      <c r="N14" s="18"/>
      <c r="P14" s="54" t="s">
        <v>24</v>
      </c>
      <c r="Q14" s="55">
        <v>0.9</v>
      </c>
      <c r="R14" s="55">
        <v>0.2</v>
      </c>
      <c r="S14" s="56">
        <v>0.83</v>
      </c>
      <c r="T14" s="22"/>
    </row>
    <row r="15" spans="1:20">
      <c r="A15" s="203"/>
      <c r="B15" s="43"/>
      <c r="C15" s="44"/>
      <c r="D15" s="181"/>
      <c r="E15" s="46">
        <f>+VLOOKUP($A$11,$P$5:$S$29,4,FALSE)</f>
        <v>0.94</v>
      </c>
      <c r="F15" s="13">
        <f t="shared" si="2"/>
        <v>0</v>
      </c>
      <c r="G15" s="13">
        <f t="shared" si="3"/>
        <v>0</v>
      </c>
      <c r="H15" s="13"/>
      <c r="I15" s="13">
        <f t="shared" si="4"/>
        <v>0</v>
      </c>
      <c r="J15" s="15">
        <f t="shared" si="5"/>
        <v>0</v>
      </c>
      <c r="K15" s="15"/>
      <c r="L15" s="17">
        <f>+VLOOKUP($A$11,$P$5:$Q$29,2,FALSE)</f>
        <v>0.9</v>
      </c>
      <c r="M15" s="17">
        <f>+VLOOKUP($A$11,$P$5:$R$29,3,FALSE)</f>
        <v>0.35</v>
      </c>
      <c r="N15" s="18"/>
      <c r="P15" s="57" t="s">
        <v>25</v>
      </c>
      <c r="Q15" s="58">
        <v>0.9</v>
      </c>
      <c r="R15" s="58">
        <v>0.35</v>
      </c>
      <c r="S15" s="59">
        <v>0.89</v>
      </c>
      <c r="T15" s="22"/>
    </row>
    <row r="16" spans="1:20">
      <c r="A16" s="203" t="s">
        <v>16</v>
      </c>
      <c r="B16" s="60"/>
      <c r="C16" s="61"/>
      <c r="D16" s="182"/>
      <c r="E16" s="63">
        <f>+VLOOKUP($A$16,$P$5:$S$29,4,FALSE)</f>
        <v>0.81</v>
      </c>
      <c r="F16" s="13">
        <f>+D16*E16</f>
        <v>0</v>
      </c>
      <c r="G16" s="13">
        <f>+F16*$H$26</f>
        <v>0</v>
      </c>
      <c r="H16" s="64"/>
      <c r="I16" s="13">
        <f t="shared" si="4"/>
        <v>0</v>
      </c>
      <c r="J16" s="15">
        <f t="shared" si="5"/>
        <v>0</v>
      </c>
      <c r="K16" s="65"/>
      <c r="L16" s="17">
        <f>+VLOOKUP($A$16,$P$5:$Q$29,2,FALSE)</f>
        <v>0.9</v>
      </c>
      <c r="M16" s="17">
        <f>+VLOOKUP($A$16,$P$5:$R$29,3,FALSE)</f>
        <v>0.35</v>
      </c>
      <c r="N16" s="18"/>
      <c r="P16" s="66" t="s">
        <v>26</v>
      </c>
      <c r="Q16" s="67">
        <v>0.9</v>
      </c>
      <c r="R16" s="67">
        <v>0.35</v>
      </c>
      <c r="S16" s="68">
        <v>0.89</v>
      </c>
      <c r="T16" s="22"/>
    </row>
    <row r="17" spans="1:20">
      <c r="A17" s="203"/>
      <c r="B17" s="60"/>
      <c r="C17" s="61"/>
      <c r="D17" s="182"/>
      <c r="E17" s="63">
        <f>+VLOOKUP($A$16,$P$5:$S$29,4,FALSE)</f>
        <v>0.81</v>
      </c>
      <c r="F17" s="13">
        <f>+D17*E17</f>
        <v>0</v>
      </c>
      <c r="G17" s="13">
        <f t="shared" si="3"/>
        <v>0</v>
      </c>
      <c r="H17" s="64"/>
      <c r="I17" s="13">
        <f t="shared" si="4"/>
        <v>0</v>
      </c>
      <c r="J17" s="15">
        <f t="shared" si="5"/>
        <v>0</v>
      </c>
      <c r="K17" s="65"/>
      <c r="L17" s="17">
        <f>+VLOOKUP($A$16,$P$5:$Q$29,2,FALSE)</f>
        <v>0.9</v>
      </c>
      <c r="M17" s="17">
        <f>+VLOOKUP($A$16,$P$5:$R$29,3,FALSE)</f>
        <v>0.35</v>
      </c>
      <c r="N17" s="18"/>
      <c r="P17" s="69" t="s">
        <v>27</v>
      </c>
      <c r="Q17" s="70">
        <v>0.9</v>
      </c>
      <c r="R17" s="70">
        <v>0.35</v>
      </c>
      <c r="S17" s="71">
        <v>0.88</v>
      </c>
      <c r="T17" s="22"/>
    </row>
    <row r="18" spans="1:20" ht="15.75" thickBot="1">
      <c r="A18" s="203"/>
      <c r="B18" s="60"/>
      <c r="C18" s="61"/>
      <c r="D18" s="182"/>
      <c r="E18" s="63">
        <f>+VLOOKUP($A$16,$P$5:$S$29,4,FALSE)</f>
        <v>0.81</v>
      </c>
      <c r="F18" s="13">
        <f t="shared" ref="F18:F20" si="6">+D18*E18</f>
        <v>0</v>
      </c>
      <c r="G18" s="13">
        <f t="shared" si="3"/>
        <v>0</v>
      </c>
      <c r="H18" s="64"/>
      <c r="I18" s="13">
        <f t="shared" si="4"/>
        <v>0</v>
      </c>
      <c r="J18" s="15">
        <f t="shared" si="5"/>
        <v>0</v>
      </c>
      <c r="K18" s="65"/>
      <c r="L18" s="17">
        <f>+VLOOKUP($A$16,$P$5:$Q$29,2,FALSE)</f>
        <v>0.9</v>
      </c>
      <c r="M18" s="17">
        <f>+VLOOKUP($A$16,$P$5:$R$29,3,FALSE)</f>
        <v>0.35</v>
      </c>
      <c r="N18" s="18"/>
      <c r="P18" s="72" t="s">
        <v>28</v>
      </c>
      <c r="Q18" s="73">
        <v>0.9</v>
      </c>
      <c r="R18" s="73">
        <v>0.35</v>
      </c>
      <c r="S18" s="74">
        <v>0.86</v>
      </c>
      <c r="T18" s="22"/>
    </row>
    <row r="19" spans="1:20">
      <c r="A19" s="203"/>
      <c r="B19" s="60"/>
      <c r="C19" s="61"/>
      <c r="D19" s="182"/>
      <c r="E19" s="63">
        <f>+VLOOKUP($A$16,$P$5:$S$29,4,FALSE)</f>
        <v>0.81</v>
      </c>
      <c r="F19" s="13">
        <f t="shared" si="6"/>
        <v>0</v>
      </c>
      <c r="G19" s="13">
        <f t="shared" si="3"/>
        <v>0</v>
      </c>
      <c r="H19" s="64"/>
      <c r="I19" s="13">
        <f t="shared" si="4"/>
        <v>0</v>
      </c>
      <c r="J19" s="15">
        <f t="shared" si="5"/>
        <v>0</v>
      </c>
      <c r="K19" s="65"/>
      <c r="L19" s="17">
        <f>+VLOOKUP($A$16,$P$5:$Q$29,2,FALSE)</f>
        <v>0.9</v>
      </c>
      <c r="M19" s="17">
        <f>+VLOOKUP($A$16,$P$5:$R$29,3,FALSE)</f>
        <v>0.35</v>
      </c>
      <c r="N19" s="18"/>
      <c r="O19" s="75"/>
      <c r="P19" s="76" t="s">
        <v>29</v>
      </c>
      <c r="Q19" s="77">
        <v>0.9</v>
      </c>
      <c r="R19" s="77">
        <v>0.35</v>
      </c>
      <c r="S19" s="78">
        <v>0.89</v>
      </c>
    </row>
    <row r="20" spans="1:20">
      <c r="A20" s="203"/>
      <c r="B20" s="60"/>
      <c r="C20" s="61"/>
      <c r="D20" s="182"/>
      <c r="E20" s="63">
        <f>+VLOOKUP($A$16,$P$5:$S$29,4,FALSE)</f>
        <v>0.81</v>
      </c>
      <c r="F20" s="13">
        <f t="shared" si="6"/>
        <v>0</v>
      </c>
      <c r="G20" s="13">
        <f t="shared" si="3"/>
        <v>0</v>
      </c>
      <c r="H20" s="64"/>
      <c r="I20" s="13">
        <f t="shared" si="4"/>
        <v>0</v>
      </c>
      <c r="J20" s="15">
        <f t="shared" si="5"/>
        <v>0</v>
      </c>
      <c r="K20" s="65"/>
      <c r="L20" s="17">
        <f>+VLOOKUP($A$16,$P$5:$Q$29,2,FALSE)</f>
        <v>0.9</v>
      </c>
      <c r="M20" s="17">
        <f>+VLOOKUP($A$16,$P$5:$R$29,3,FALSE)</f>
        <v>0.35</v>
      </c>
      <c r="N20" s="42"/>
      <c r="P20" s="79" t="s">
        <v>30</v>
      </c>
      <c r="Q20" s="80">
        <v>0.9</v>
      </c>
      <c r="R20" s="80">
        <v>0.35</v>
      </c>
      <c r="S20" s="81">
        <v>0.85</v>
      </c>
    </row>
    <row r="21" spans="1:20">
      <c r="A21" s="203" t="s">
        <v>17</v>
      </c>
      <c r="B21" s="82"/>
      <c r="C21" s="83"/>
      <c r="D21" s="183"/>
      <c r="E21" s="85">
        <f>+VLOOKUP($A$21,$P$5:$S$29,4,FALSE)</f>
        <v>0.78</v>
      </c>
      <c r="F21" s="13">
        <f>+D21*E21</f>
        <v>0</v>
      </c>
      <c r="G21" s="13">
        <f t="shared" si="3"/>
        <v>0</v>
      </c>
      <c r="H21" s="64"/>
      <c r="I21" s="13">
        <f t="shared" si="4"/>
        <v>0</v>
      </c>
      <c r="J21" s="15">
        <f t="shared" si="5"/>
        <v>0</v>
      </c>
      <c r="K21" s="65"/>
      <c r="L21" s="17">
        <f t="shared" ref="L21:L26" si="7">+VLOOKUP($A$21,$P$5:$Q$29,2,FALSE)</f>
        <v>0.9</v>
      </c>
      <c r="M21" s="17">
        <f t="shared" ref="M21:M26" si="8">+VLOOKUP($A$21,$P$5:$R$29,3,FALSE)</f>
        <v>0.35</v>
      </c>
      <c r="N21" s="42"/>
      <c r="P21" s="79" t="s">
        <v>31</v>
      </c>
      <c r="Q21" s="80">
        <v>0.9</v>
      </c>
      <c r="R21" s="80">
        <v>0.35</v>
      </c>
      <c r="S21" s="81">
        <v>0.66</v>
      </c>
    </row>
    <row r="22" spans="1:20">
      <c r="A22" s="203"/>
      <c r="B22" s="82"/>
      <c r="C22" s="83"/>
      <c r="D22" s="183"/>
      <c r="E22" s="85">
        <f>+VLOOKUP($A$21,$P$5:$S$29,4,FALSE)</f>
        <v>0.78</v>
      </c>
      <c r="F22" s="13">
        <f>+D22*E22</f>
        <v>0</v>
      </c>
      <c r="G22" s="13">
        <f t="shared" si="3"/>
        <v>0</v>
      </c>
      <c r="H22" s="64"/>
      <c r="I22" s="13">
        <f t="shared" si="4"/>
        <v>0</v>
      </c>
      <c r="J22" s="15">
        <f t="shared" si="5"/>
        <v>0</v>
      </c>
      <c r="K22" s="65"/>
      <c r="L22" s="17">
        <f t="shared" si="7"/>
        <v>0.9</v>
      </c>
      <c r="M22" s="17">
        <f t="shared" si="8"/>
        <v>0.35</v>
      </c>
      <c r="N22" s="18"/>
      <c r="P22" s="86" t="s">
        <v>32</v>
      </c>
      <c r="Q22" s="87">
        <v>0.9</v>
      </c>
      <c r="R22" s="87">
        <v>0.35</v>
      </c>
      <c r="S22" s="88">
        <v>0.66</v>
      </c>
    </row>
    <row r="23" spans="1:20">
      <c r="A23" s="203"/>
      <c r="B23" s="82"/>
      <c r="C23" s="83"/>
      <c r="D23" s="183"/>
      <c r="E23" s="85">
        <f>+VLOOKUP($A$21,$P$5:$S$29,4,FALSE)</f>
        <v>0.78</v>
      </c>
      <c r="F23" s="13">
        <f t="shared" ref="F23:F25" si="9">+D23*E23</f>
        <v>0</v>
      </c>
      <c r="G23" s="13">
        <f t="shared" si="3"/>
        <v>0</v>
      </c>
      <c r="H23" s="64"/>
      <c r="I23" s="13">
        <f t="shared" si="4"/>
        <v>0</v>
      </c>
      <c r="J23" s="15">
        <f t="shared" si="5"/>
        <v>0</v>
      </c>
      <c r="K23" s="65"/>
      <c r="L23" s="17">
        <f t="shared" si="7"/>
        <v>0.9</v>
      </c>
      <c r="M23" s="17">
        <f t="shared" si="8"/>
        <v>0.35</v>
      </c>
      <c r="N23" s="18"/>
      <c r="P23" s="89" t="s">
        <v>33</v>
      </c>
      <c r="Q23" s="90">
        <v>0.5</v>
      </c>
      <c r="R23" s="90">
        <v>0.4</v>
      </c>
      <c r="S23" s="91">
        <v>0.92</v>
      </c>
    </row>
    <row r="24" spans="1:20">
      <c r="A24" s="203"/>
      <c r="B24" s="82"/>
      <c r="C24" s="83"/>
      <c r="D24" s="183"/>
      <c r="E24" s="85">
        <f>+VLOOKUP($A$21,$P$5:$S$29,4,FALSE)</f>
        <v>0.78</v>
      </c>
      <c r="F24" s="13">
        <f t="shared" si="9"/>
        <v>0</v>
      </c>
      <c r="G24" s="13">
        <f t="shared" si="3"/>
        <v>0</v>
      </c>
      <c r="H24" s="64"/>
      <c r="I24" s="13">
        <f t="shared" si="4"/>
        <v>0</v>
      </c>
      <c r="J24" s="15">
        <f t="shared" si="5"/>
        <v>0</v>
      </c>
      <c r="K24" s="65"/>
      <c r="L24" s="17">
        <f t="shared" si="7"/>
        <v>0.9</v>
      </c>
      <c r="M24" s="17">
        <f t="shared" si="8"/>
        <v>0.35</v>
      </c>
      <c r="N24" s="18"/>
      <c r="P24" s="89" t="s">
        <v>34</v>
      </c>
      <c r="Q24" s="90">
        <v>0.5</v>
      </c>
      <c r="R24" s="90">
        <v>0.4</v>
      </c>
      <c r="S24" s="91">
        <v>0.79</v>
      </c>
    </row>
    <row r="25" spans="1:20" ht="15.75" thickBot="1">
      <c r="A25" s="204"/>
      <c r="B25" s="82"/>
      <c r="C25" s="83"/>
      <c r="D25" s="183"/>
      <c r="E25" s="85">
        <f>+VLOOKUP($A$21,$P$5:$S$29,4,FALSE)</f>
        <v>0.78</v>
      </c>
      <c r="F25" s="13">
        <f t="shared" si="9"/>
        <v>0</v>
      </c>
      <c r="G25" s="13">
        <f t="shared" si="3"/>
        <v>0</v>
      </c>
      <c r="H25" s="64"/>
      <c r="I25" s="13">
        <f t="shared" si="4"/>
        <v>0</v>
      </c>
      <c r="J25" s="15">
        <f t="shared" si="5"/>
        <v>0</v>
      </c>
      <c r="K25" s="65"/>
      <c r="L25" s="17">
        <f t="shared" si="7"/>
        <v>0.9</v>
      </c>
      <c r="M25" s="17">
        <f t="shared" si="8"/>
        <v>0.35</v>
      </c>
      <c r="N25" s="42"/>
      <c r="P25" s="89" t="s">
        <v>35</v>
      </c>
      <c r="Q25" s="90">
        <v>0.5</v>
      </c>
      <c r="R25" s="90">
        <v>0.4</v>
      </c>
      <c r="S25" s="91">
        <v>0.76</v>
      </c>
    </row>
    <row r="26" spans="1:20" ht="15.75" thickBot="1">
      <c r="A26" s="92" t="s">
        <v>36</v>
      </c>
      <c r="B26" s="34"/>
      <c r="C26" s="93" t="s">
        <v>37</v>
      </c>
      <c r="D26" s="180">
        <f>+SUM(D11:D25)</f>
        <v>0</v>
      </c>
      <c r="E26" s="94"/>
      <c r="F26" s="35">
        <f>SUM(F11:F25)</f>
        <v>0</v>
      </c>
      <c r="G26" s="35">
        <f>+MIN($F$109*L26,F26)</f>
        <v>0</v>
      </c>
      <c r="H26" s="37">
        <f>+IFERROR(G26/F26,0)</f>
        <v>0</v>
      </c>
      <c r="I26" s="35">
        <f>SUM(I11:I25)</f>
        <v>0</v>
      </c>
      <c r="J26" s="38">
        <f t="shared" ref="J26" si="10">SUM(J11:J25)</f>
        <v>0</v>
      </c>
      <c r="K26" s="39" t="s">
        <v>38</v>
      </c>
      <c r="L26" s="40">
        <f t="shared" si="7"/>
        <v>0.9</v>
      </c>
      <c r="M26" s="41">
        <f t="shared" si="8"/>
        <v>0.35</v>
      </c>
      <c r="N26" s="42">
        <f>D16*E16</f>
        <v>0</v>
      </c>
      <c r="P26" s="95"/>
      <c r="Q26" s="96"/>
      <c r="R26" s="96"/>
      <c r="S26" s="97"/>
    </row>
    <row r="27" spans="1:20">
      <c r="A27" s="206" t="s">
        <v>18</v>
      </c>
      <c r="B27" s="98"/>
      <c r="C27" s="13"/>
      <c r="D27" s="184">
        <f t="shared" ref="D27:D29" si="11">+C27*K27</f>
        <v>0</v>
      </c>
      <c r="E27" s="99">
        <f>+VLOOKUP($A$27,$P$5:$S$29,4,FALSE)</f>
        <v>0.9</v>
      </c>
      <c r="F27" s="13">
        <f t="shared" ref="F27:F29" si="12">+D27*E27</f>
        <v>0</v>
      </c>
      <c r="G27" s="13">
        <f>+F27*$H$36</f>
        <v>0</v>
      </c>
      <c r="H27" s="13"/>
      <c r="I27" s="13">
        <f>+F27*$H$36</f>
        <v>0</v>
      </c>
      <c r="J27" s="15">
        <f>+MIN($G$36*$M$27,G27)</f>
        <v>0</v>
      </c>
      <c r="K27" s="100"/>
      <c r="L27" s="17">
        <f>+VLOOKUP($A$27,$P$5:$Q$29,2,FALSE)</f>
        <v>0.9</v>
      </c>
      <c r="M27" s="17">
        <f>+VLOOKUP($A$27,$P$5:$R$29,3,FALSE)</f>
        <v>1</v>
      </c>
      <c r="N27" s="18"/>
      <c r="P27" s="101" t="s">
        <v>39</v>
      </c>
      <c r="Q27" s="102">
        <v>0.5</v>
      </c>
      <c r="R27" s="102">
        <v>0.25</v>
      </c>
      <c r="S27" s="103">
        <v>0.92</v>
      </c>
    </row>
    <row r="28" spans="1:20">
      <c r="A28" s="207"/>
      <c r="B28" s="13"/>
      <c r="C28" s="13"/>
      <c r="D28" s="184">
        <f t="shared" si="11"/>
        <v>0</v>
      </c>
      <c r="E28" s="99">
        <f>+VLOOKUP($A$27,$P$5:$S$29,4,FALSE)</f>
        <v>0.9</v>
      </c>
      <c r="F28" s="13">
        <f t="shared" si="12"/>
        <v>0</v>
      </c>
      <c r="G28" s="13">
        <f t="shared" ref="G28:G35" si="13">+F28*$H$36</f>
        <v>0</v>
      </c>
      <c r="H28" s="13"/>
      <c r="I28" s="13">
        <f t="shared" ref="I28:I35" si="14">+F28*$H$36</f>
        <v>0</v>
      </c>
      <c r="J28" s="15">
        <f t="shared" ref="J28:J35" si="15">+MIN($G$36*$M$27,G28)</f>
        <v>0</v>
      </c>
      <c r="K28" s="104"/>
      <c r="L28" s="17">
        <f>+VLOOKUP($A$27,$P$5:$Q$29,2,FALSE)</f>
        <v>0.9</v>
      </c>
      <c r="M28" s="17">
        <f>+VLOOKUP($A$27,$P$5:$R$29,3,FALSE)</f>
        <v>1</v>
      </c>
      <c r="N28" s="18"/>
      <c r="P28" s="105" t="s">
        <v>40</v>
      </c>
      <c r="Q28" s="106">
        <v>0.5</v>
      </c>
      <c r="R28" s="106">
        <v>0.25</v>
      </c>
      <c r="S28" s="107">
        <v>0.79</v>
      </c>
    </row>
    <row r="29" spans="1:20" ht="15.75" thickBot="1">
      <c r="A29" s="207"/>
      <c r="B29" s="13"/>
      <c r="C29" s="13"/>
      <c r="D29" s="184">
        <f t="shared" si="11"/>
        <v>0</v>
      </c>
      <c r="E29" s="99">
        <f>+VLOOKUP($A$27,$P$5:$S$29,4,FALSE)</f>
        <v>0.9</v>
      </c>
      <c r="F29" s="13">
        <f t="shared" si="12"/>
        <v>0</v>
      </c>
      <c r="G29" s="13">
        <f t="shared" si="13"/>
        <v>0</v>
      </c>
      <c r="H29" s="13"/>
      <c r="I29" s="13">
        <f t="shared" si="14"/>
        <v>0</v>
      </c>
      <c r="J29" s="15">
        <f t="shared" si="15"/>
        <v>0</v>
      </c>
      <c r="K29" s="16"/>
      <c r="L29" s="17">
        <f>+VLOOKUP($A$30,$P$5:$Q$29,2,FALSE)</f>
        <v>0.9</v>
      </c>
      <c r="M29" s="17">
        <f>+VLOOKUP($A$27,$P$5:$R$29,3,FALSE)</f>
        <v>1</v>
      </c>
      <c r="N29" s="42">
        <f>F17*0.6</f>
        <v>0</v>
      </c>
      <c r="P29" s="108" t="s">
        <v>41</v>
      </c>
      <c r="Q29" s="109">
        <v>0.5</v>
      </c>
      <c r="R29" s="110">
        <v>0.25</v>
      </c>
      <c r="S29" s="111">
        <v>0.76</v>
      </c>
    </row>
    <row r="30" spans="1:20" ht="15.75" thickBot="1">
      <c r="A30" s="206" t="s">
        <v>19</v>
      </c>
      <c r="B30" s="13"/>
      <c r="C30" s="13"/>
      <c r="D30" s="184">
        <f>+C30*K30</f>
        <v>0</v>
      </c>
      <c r="E30" s="99">
        <f>+VLOOKUP($A$30,$P$5:$S$29,4,FALSE)</f>
        <v>0.89</v>
      </c>
      <c r="F30" s="13">
        <f>+D30*E30</f>
        <v>0</v>
      </c>
      <c r="G30" s="13">
        <f t="shared" si="13"/>
        <v>0</v>
      </c>
      <c r="H30" s="13"/>
      <c r="I30" s="13">
        <f t="shared" si="14"/>
        <v>0</v>
      </c>
      <c r="J30" s="15">
        <f t="shared" si="15"/>
        <v>0</v>
      </c>
      <c r="K30" s="100"/>
      <c r="L30" s="17">
        <f>+VLOOKUP($A$27,$P$5:$Q$29,2,FALSE)</f>
        <v>0.9</v>
      </c>
      <c r="M30" s="17">
        <f>+VLOOKUP($A$30,$P$5:$R$29,3,FALSE)</f>
        <v>1</v>
      </c>
      <c r="N30" s="18"/>
      <c r="P30" s="112" t="s">
        <v>42</v>
      </c>
      <c r="Q30" s="113">
        <v>0.25</v>
      </c>
      <c r="R30" s="113">
        <v>1</v>
      </c>
      <c r="S30" s="114">
        <v>0.88</v>
      </c>
    </row>
    <row r="31" spans="1:20" ht="15.75" thickBot="1">
      <c r="A31" s="207"/>
      <c r="B31" s="13"/>
      <c r="C31" s="13"/>
      <c r="D31" s="184">
        <f t="shared" ref="D31:D32" si="16">+C31*K31</f>
        <v>0</v>
      </c>
      <c r="E31" s="99">
        <f>+VLOOKUP($A$30,$P$5:$S$29,4,FALSE)</f>
        <v>0.89</v>
      </c>
      <c r="F31" s="13">
        <f t="shared" ref="F31:F32" si="17">+D31*E31</f>
        <v>0</v>
      </c>
      <c r="G31" s="13">
        <f t="shared" si="13"/>
        <v>0</v>
      </c>
      <c r="H31" s="13"/>
      <c r="I31" s="13">
        <f t="shared" si="14"/>
        <v>0</v>
      </c>
      <c r="J31" s="15">
        <f t="shared" si="15"/>
        <v>0</v>
      </c>
      <c r="K31" s="16"/>
      <c r="L31" s="17">
        <f>+VLOOKUP($A$27,$P$5:$Q$29,2,FALSE)</f>
        <v>0.9</v>
      </c>
      <c r="M31" s="17">
        <f>+VLOOKUP($A$30,$P$5:$R$29,3,FALSE)</f>
        <v>1</v>
      </c>
      <c r="N31" s="18"/>
      <c r="P31" s="115" t="s">
        <v>43</v>
      </c>
      <c r="Q31" s="116">
        <v>0.5</v>
      </c>
      <c r="R31" s="116">
        <v>0.2</v>
      </c>
      <c r="S31" s="117">
        <v>0.88</v>
      </c>
    </row>
    <row r="32" spans="1:20" ht="15.75" thickBot="1">
      <c r="A32" s="207"/>
      <c r="B32" s="13"/>
      <c r="C32" s="13"/>
      <c r="D32" s="184">
        <f t="shared" si="16"/>
        <v>0</v>
      </c>
      <c r="E32" s="99">
        <f>+VLOOKUP($A$30,$P$5:$S$29,4,FALSE)</f>
        <v>0.89</v>
      </c>
      <c r="F32" s="13">
        <f t="shared" si="17"/>
        <v>0</v>
      </c>
      <c r="G32" s="13">
        <f t="shared" si="13"/>
        <v>0</v>
      </c>
      <c r="H32" s="13"/>
      <c r="I32" s="13">
        <f t="shared" si="14"/>
        <v>0</v>
      </c>
      <c r="J32" s="15">
        <f t="shared" si="15"/>
        <v>0</v>
      </c>
      <c r="K32" s="16"/>
      <c r="L32" s="17">
        <f>+VLOOKUP($A$27,$P$5:$Q$29,2,FALSE)</f>
        <v>0.9</v>
      </c>
      <c r="M32" s="17">
        <f>+VLOOKUP($A$30,$P$5:$R$29,3,FALSE)</f>
        <v>1</v>
      </c>
      <c r="N32" s="18"/>
      <c r="P32" s="115" t="s">
        <v>44</v>
      </c>
      <c r="Q32" s="116">
        <v>0.5</v>
      </c>
      <c r="R32" s="116">
        <v>0.2</v>
      </c>
      <c r="S32" s="117">
        <v>0.93</v>
      </c>
    </row>
    <row r="33" spans="1:23" ht="15.75" thickBot="1">
      <c r="A33" s="206" t="s">
        <v>21</v>
      </c>
      <c r="B33" s="13"/>
      <c r="C33" s="13"/>
      <c r="D33" s="184">
        <f>+C33*K33</f>
        <v>0</v>
      </c>
      <c r="E33" s="99">
        <f>+VLOOKUP($A$33,$P$4:$S$30,4,0)</f>
        <v>0.89</v>
      </c>
      <c r="F33" s="13">
        <f>+D33*E33</f>
        <v>0</v>
      </c>
      <c r="G33" s="13">
        <f t="shared" si="13"/>
        <v>0</v>
      </c>
      <c r="H33" s="13"/>
      <c r="I33" s="13">
        <f t="shared" si="14"/>
        <v>0</v>
      </c>
      <c r="J33" s="15">
        <f t="shared" si="15"/>
        <v>0</v>
      </c>
      <c r="K33" s="118"/>
      <c r="L33" s="17">
        <f>+VLOOKUP($A$33,$P$5:$Q$29,2,FALSE)</f>
        <v>0.9</v>
      </c>
      <c r="M33" s="17">
        <f>+VLOOKUP($A$33,$P$5:$R$29,3,FALSE)</f>
        <v>1</v>
      </c>
      <c r="N33" s="29">
        <f>F17*H26</f>
        <v>0</v>
      </c>
      <c r="P33" s="115" t="s">
        <v>48</v>
      </c>
      <c r="Q33" s="116">
        <v>0.5</v>
      </c>
      <c r="R33" s="116">
        <v>0.2</v>
      </c>
      <c r="S33" s="117">
        <v>0.97</v>
      </c>
    </row>
    <row r="34" spans="1:23" ht="15.75" thickBot="1">
      <c r="A34" s="207"/>
      <c r="B34" s="13"/>
      <c r="C34" s="13"/>
      <c r="D34" s="184">
        <f t="shared" ref="D34:D35" si="18">+C34*K34</f>
        <v>0</v>
      </c>
      <c r="E34" s="99">
        <f>+VLOOKUP($A$33,$P$4:$S$30,4,0)</f>
        <v>0.89</v>
      </c>
      <c r="F34" s="13">
        <f t="shared" ref="F34:F35" si="19">+D34*E34</f>
        <v>0</v>
      </c>
      <c r="G34" s="13">
        <f t="shared" si="13"/>
        <v>0</v>
      </c>
      <c r="H34" s="13"/>
      <c r="I34" s="13">
        <f t="shared" si="14"/>
        <v>0</v>
      </c>
      <c r="J34" s="15">
        <f t="shared" si="15"/>
        <v>0</v>
      </c>
      <c r="K34" s="16"/>
      <c r="L34" s="17">
        <f>+VLOOKUP($A$33,$P$5:$Q$29,2,FALSE)</f>
        <v>0.9</v>
      </c>
      <c r="M34" s="17">
        <f>+VLOOKUP($A$33,$P$5:$R$29,3,FALSE)</f>
        <v>1</v>
      </c>
      <c r="N34" s="18"/>
      <c r="O34" s="122"/>
      <c r="P34" s="119" t="s">
        <v>45</v>
      </c>
      <c r="Q34" s="120">
        <v>0.5</v>
      </c>
      <c r="R34" s="120">
        <v>1</v>
      </c>
      <c r="S34" s="121">
        <v>1</v>
      </c>
    </row>
    <row r="35" spans="1:23" ht="15.75" thickBot="1">
      <c r="A35" s="207"/>
      <c r="B35" s="13"/>
      <c r="C35" s="13"/>
      <c r="D35" s="184">
        <f t="shared" si="18"/>
        <v>0</v>
      </c>
      <c r="E35" s="99">
        <f>+VLOOKUP($A$33,$P$4:$S$30,4,0)</f>
        <v>0.89</v>
      </c>
      <c r="F35" s="13">
        <f t="shared" si="19"/>
        <v>0</v>
      </c>
      <c r="G35" s="13">
        <f t="shared" si="13"/>
        <v>0</v>
      </c>
      <c r="H35" s="13"/>
      <c r="I35" s="13">
        <f t="shared" si="14"/>
        <v>0</v>
      </c>
      <c r="J35" s="15">
        <f t="shared" si="15"/>
        <v>0</v>
      </c>
      <c r="K35" s="16"/>
      <c r="L35" s="17">
        <f>+VLOOKUP($A$33,$P$5:$Q$29,2,FALSE)</f>
        <v>0.9</v>
      </c>
      <c r="M35" s="17">
        <f>+VLOOKUP($A$33,$P$5:$R$29,3,FALSE)</f>
        <v>1</v>
      </c>
      <c r="N35" s="18"/>
      <c r="P35" s="123" t="s">
        <v>52</v>
      </c>
      <c r="Q35" s="124">
        <v>0.25</v>
      </c>
      <c r="R35" s="124">
        <v>0.2</v>
      </c>
      <c r="S35" s="125">
        <v>1</v>
      </c>
    </row>
    <row r="36" spans="1:23" ht="15.75" thickBot="1">
      <c r="A36" s="33"/>
      <c r="B36" s="34"/>
      <c r="C36" s="34"/>
      <c r="D36" s="180">
        <f>SUM(D27:D35)</f>
        <v>0</v>
      </c>
      <c r="E36" s="94"/>
      <c r="F36" s="35">
        <f>SUM(F27:F35)</f>
        <v>0</v>
      </c>
      <c r="G36" s="35">
        <f>+MIN($F$109*L36,F36)</f>
        <v>0</v>
      </c>
      <c r="H36" s="37">
        <f>+IFERROR(G36/F36,0)</f>
        <v>0</v>
      </c>
      <c r="I36" s="35">
        <f>SUM(I27:I35)</f>
        <v>0</v>
      </c>
      <c r="J36" s="38">
        <f>SUM(J27:J35)</f>
        <v>0</v>
      </c>
      <c r="K36" s="129" t="s">
        <v>10</v>
      </c>
      <c r="L36" s="40">
        <f>+VLOOKUP($A$27,$P$5:$Q$29,2,FALSE)</f>
        <v>0.9</v>
      </c>
      <c r="M36" s="41">
        <f>+VLOOKUP($A$27,$P$5:$R$29,3,FALSE)</f>
        <v>1</v>
      </c>
      <c r="N36" s="18"/>
      <c r="P36" s="126" t="s">
        <v>52</v>
      </c>
      <c r="Q36" s="127"/>
      <c r="R36" s="127"/>
      <c r="S36" s="128"/>
    </row>
    <row r="37" spans="1:23">
      <c r="A37" s="208" t="s">
        <v>23</v>
      </c>
      <c r="B37" s="130"/>
      <c r="C37" s="45"/>
      <c r="D37" s="185"/>
      <c r="E37" s="46">
        <f>+VLOOKUP($A$37,$P$5:$S$29,4,FALSE)</f>
        <v>0.84</v>
      </c>
      <c r="F37" s="131">
        <f>+D37*E37</f>
        <v>0</v>
      </c>
      <c r="G37" s="131">
        <f t="shared" ref="G37:G42" si="20">+F37*$H$45</f>
        <v>0</v>
      </c>
      <c r="H37" s="131"/>
      <c r="I37" s="131">
        <f t="shared" ref="I37:I42" si="21">+F37*$H$45</f>
        <v>0</v>
      </c>
      <c r="J37" s="15">
        <f t="shared" ref="J37:J42" si="22">+MIN($G$45*$M$37,G37)</f>
        <v>0</v>
      </c>
      <c r="K37" s="132"/>
      <c r="L37" s="17">
        <f t="shared" ref="L37:L45" si="23">+VLOOKUP($A$37,$P$5:$Q$29,2,FALSE)</f>
        <v>0.9</v>
      </c>
      <c r="M37" s="17">
        <f t="shared" ref="M37:M45" si="24">+VLOOKUP($A$37,$P$5:$R$29,3,FALSE)</f>
        <v>0.2</v>
      </c>
      <c r="N37" s="18"/>
    </row>
    <row r="38" spans="1:23">
      <c r="A38" s="203"/>
      <c r="B38" s="130"/>
      <c r="C38" s="45"/>
      <c r="D38" s="185"/>
      <c r="E38" s="46">
        <f>+VLOOKUP($A$37,$P$5:$S$29,4,FALSE)</f>
        <v>0.84</v>
      </c>
      <c r="F38" s="131">
        <f>+D38*E38</f>
        <v>0</v>
      </c>
      <c r="G38" s="131">
        <f t="shared" si="20"/>
        <v>0</v>
      </c>
      <c r="H38" s="131"/>
      <c r="I38" s="131">
        <f t="shared" si="21"/>
        <v>0</v>
      </c>
      <c r="J38" s="15">
        <f t="shared" si="22"/>
        <v>0</v>
      </c>
      <c r="K38" s="131"/>
      <c r="L38" s="17">
        <f>+VLOOKUP($A$37,$P$5:$Q$29,2,FALSE)</f>
        <v>0.9</v>
      </c>
      <c r="M38" s="17">
        <f t="shared" si="24"/>
        <v>0.2</v>
      </c>
      <c r="N38" s="18"/>
      <c r="P38" s="210" t="s">
        <v>49</v>
      </c>
      <c r="Q38" s="210"/>
      <c r="R38" s="210"/>
      <c r="S38" s="210"/>
      <c r="T38" s="210"/>
      <c r="U38" s="210"/>
      <c r="V38" s="210"/>
      <c r="W38" s="210"/>
    </row>
    <row r="39" spans="1:23">
      <c r="A39" s="203"/>
      <c r="B39" s="130"/>
      <c r="C39" s="45"/>
      <c r="D39" s="185"/>
      <c r="E39" s="46">
        <f>+VLOOKUP($A$37,$P$5:$S$29,4,FALSE)</f>
        <v>0.84</v>
      </c>
      <c r="F39" s="131">
        <f>+D39*E39</f>
        <v>0</v>
      </c>
      <c r="G39" s="131">
        <f t="shared" si="20"/>
        <v>0</v>
      </c>
      <c r="H39" s="131"/>
      <c r="I39" s="131">
        <f t="shared" si="21"/>
        <v>0</v>
      </c>
      <c r="J39" s="15">
        <f t="shared" si="22"/>
        <v>0</v>
      </c>
      <c r="K39" s="131"/>
      <c r="L39" s="17">
        <f t="shared" si="23"/>
        <v>0.9</v>
      </c>
      <c r="M39" s="17">
        <f t="shared" si="24"/>
        <v>0.2</v>
      </c>
      <c r="N39" s="18"/>
      <c r="P39" s="194" t="s">
        <v>50</v>
      </c>
      <c r="Q39" s="194"/>
      <c r="R39" s="194"/>
      <c r="S39" s="194"/>
      <c r="T39" s="194"/>
      <c r="U39" s="194"/>
      <c r="V39" s="194"/>
      <c r="W39" s="194"/>
    </row>
    <row r="40" spans="1:23">
      <c r="A40" s="203"/>
      <c r="B40" s="130"/>
      <c r="C40" s="45"/>
      <c r="D40" s="185"/>
      <c r="E40" s="46">
        <f>+VLOOKUP($A$37,$P$5:$S$29,4,FALSE)</f>
        <v>0.84</v>
      </c>
      <c r="F40" s="131">
        <f>+D40*E40</f>
        <v>0</v>
      </c>
      <c r="G40" s="131">
        <f t="shared" si="20"/>
        <v>0</v>
      </c>
      <c r="H40" s="131"/>
      <c r="I40" s="131">
        <f t="shared" si="21"/>
        <v>0</v>
      </c>
      <c r="J40" s="15">
        <f t="shared" si="22"/>
        <v>0</v>
      </c>
      <c r="K40" s="131"/>
      <c r="L40" s="17">
        <f t="shared" si="23"/>
        <v>0.9</v>
      </c>
      <c r="M40" s="17">
        <f t="shared" si="24"/>
        <v>0.2</v>
      </c>
      <c r="N40" s="18"/>
    </row>
    <row r="41" spans="1:23">
      <c r="A41" s="203" t="s">
        <v>24</v>
      </c>
      <c r="B41" s="133"/>
      <c r="C41" s="134"/>
      <c r="D41" s="186"/>
      <c r="E41" s="63">
        <f>+VLOOKUP($A$41,$P$5:$S$29,4,FALSE)</f>
        <v>0.83</v>
      </c>
      <c r="F41" s="13">
        <f t="shared" ref="F41" si="25">+D41*E41</f>
        <v>0</v>
      </c>
      <c r="G41" s="13">
        <f t="shared" si="20"/>
        <v>0</v>
      </c>
      <c r="H41" s="135"/>
      <c r="I41" s="13">
        <f t="shared" si="21"/>
        <v>0</v>
      </c>
      <c r="J41" s="15">
        <f t="shared" si="22"/>
        <v>0</v>
      </c>
      <c r="K41" s="65"/>
      <c r="L41" s="17">
        <f t="shared" si="23"/>
        <v>0.9</v>
      </c>
      <c r="M41" s="17">
        <f t="shared" si="24"/>
        <v>0.2</v>
      </c>
      <c r="N41" s="18"/>
    </row>
    <row r="42" spans="1:23">
      <c r="A42" s="203"/>
      <c r="B42" s="133"/>
      <c r="C42" s="134"/>
      <c r="D42" s="186"/>
      <c r="E42" s="63">
        <f>+VLOOKUP($A$41,$P$5:$S$29,4,FALSE)</f>
        <v>0.83</v>
      </c>
      <c r="F42" s="13">
        <f>+D42*E42</f>
        <v>0</v>
      </c>
      <c r="G42" s="13">
        <f t="shared" si="20"/>
        <v>0</v>
      </c>
      <c r="H42" s="64"/>
      <c r="I42" s="13">
        <f t="shared" si="21"/>
        <v>0</v>
      </c>
      <c r="J42" s="15">
        <f t="shared" si="22"/>
        <v>0</v>
      </c>
      <c r="K42" s="65"/>
      <c r="L42" s="17">
        <f t="shared" si="23"/>
        <v>0.9</v>
      </c>
      <c r="M42" s="17">
        <f t="shared" si="24"/>
        <v>0.2</v>
      </c>
      <c r="N42" s="18"/>
    </row>
    <row r="43" spans="1:23">
      <c r="A43" s="209"/>
      <c r="B43" s="133"/>
      <c r="C43" s="134"/>
      <c r="D43" s="186"/>
      <c r="E43" s="63">
        <f>+VLOOKUP($A$41,$P$5:$S$29,4,FALSE)</f>
        <v>0.83</v>
      </c>
      <c r="F43" s="13">
        <f t="shared" ref="F43:F44" si="26">+D43*E43</f>
        <v>0</v>
      </c>
      <c r="G43" s="13">
        <f t="shared" ref="G43:G44" si="27">+F43*$H$45</f>
        <v>0</v>
      </c>
      <c r="H43" s="64"/>
      <c r="I43" s="13">
        <f t="shared" ref="I43:I44" si="28">+F43*$H$45</f>
        <v>0</v>
      </c>
      <c r="J43" s="15">
        <f t="shared" ref="J43:J44" si="29">+MIN($G$45*$M$37,G43)</f>
        <v>0</v>
      </c>
      <c r="K43" s="65"/>
      <c r="L43" s="17">
        <f t="shared" si="23"/>
        <v>0.9</v>
      </c>
      <c r="M43" s="17">
        <f t="shared" si="24"/>
        <v>0.2</v>
      </c>
      <c r="N43" s="18"/>
    </row>
    <row r="44" spans="1:23" ht="15.75" thickBot="1">
      <c r="A44" s="204"/>
      <c r="B44" s="133"/>
      <c r="C44" s="134"/>
      <c r="D44" s="186"/>
      <c r="E44" s="63">
        <f>+VLOOKUP($A$41,$P$5:$S$29,4,FALSE)</f>
        <v>0.83</v>
      </c>
      <c r="F44" s="13">
        <f t="shared" si="26"/>
        <v>0</v>
      </c>
      <c r="G44" s="13">
        <f t="shared" si="27"/>
        <v>0</v>
      </c>
      <c r="H44" s="64"/>
      <c r="I44" s="13">
        <f t="shared" si="28"/>
        <v>0</v>
      </c>
      <c r="J44" s="15">
        <f t="shared" si="29"/>
        <v>0</v>
      </c>
      <c r="K44" s="65"/>
      <c r="L44" s="17">
        <f t="shared" si="23"/>
        <v>0.9</v>
      </c>
      <c r="M44" s="17">
        <f t="shared" si="24"/>
        <v>0.2</v>
      </c>
      <c r="N44" s="18"/>
    </row>
    <row r="45" spans="1:23" ht="15.75" thickBot="1">
      <c r="A45" s="136"/>
      <c r="B45" s="34"/>
      <c r="C45" s="93"/>
      <c r="D45" s="180">
        <f>SUM(D37:D44)</f>
        <v>0</v>
      </c>
      <c r="E45" s="36"/>
      <c r="F45" s="35">
        <f>SUM(F37:F44)</f>
        <v>0</v>
      </c>
      <c r="G45" s="35">
        <f>+MIN($F$109*L45,F45)</f>
        <v>0</v>
      </c>
      <c r="H45" s="137">
        <f>+IFERROR(G45/F45,0)</f>
        <v>0</v>
      </c>
      <c r="I45" s="35">
        <f>SUM(I37:I44)</f>
        <v>0</v>
      </c>
      <c r="J45" s="38">
        <f>SUM(J37:J44)</f>
        <v>0</v>
      </c>
      <c r="K45" s="39" t="s">
        <v>38</v>
      </c>
      <c r="L45" s="40">
        <f t="shared" si="23"/>
        <v>0.9</v>
      </c>
      <c r="M45" s="41">
        <f t="shared" si="24"/>
        <v>0.2</v>
      </c>
      <c r="N45" s="18"/>
    </row>
    <row r="46" spans="1:23">
      <c r="A46" s="208" t="s">
        <v>25</v>
      </c>
      <c r="B46" s="130"/>
      <c r="C46" s="45"/>
      <c r="D46" s="187">
        <f>C46*K46</f>
        <v>0</v>
      </c>
      <c r="E46" s="138">
        <f>+VLOOKUP($A$46,P4:$S$36,4,0)</f>
        <v>0.89</v>
      </c>
      <c r="F46" s="13">
        <f t="shared" ref="F46:F57" si="30">+D46*E46</f>
        <v>0</v>
      </c>
      <c r="G46" s="13">
        <f t="shared" ref="G46:G57" si="31">+F46*$H$58</f>
        <v>0</v>
      </c>
      <c r="H46" s="64"/>
      <c r="I46" s="13">
        <f>+F46*$H$58</f>
        <v>0</v>
      </c>
      <c r="J46" s="15">
        <f>+MIN($G$58*$M$46,G46)</f>
        <v>0</v>
      </c>
      <c r="K46" s="139"/>
      <c r="L46" s="17">
        <f>+VLOOKUP($A$46,$P$5:$Q$29,2,FALSE)</f>
        <v>0.9</v>
      </c>
      <c r="M46" s="17">
        <f>+VLOOKUP($A$46,$P$5:$R$29,3,FALSE)</f>
        <v>0.35</v>
      </c>
      <c r="N46" s="18"/>
    </row>
    <row r="47" spans="1:23">
      <c r="A47" s="203"/>
      <c r="B47" s="130"/>
      <c r="C47" s="45"/>
      <c r="D47" s="187">
        <f t="shared" ref="D47:D57" si="32">+C47*K47</f>
        <v>0</v>
      </c>
      <c r="E47" s="138">
        <f>+VLOOKUP($A$46,P5:$S$36,4,0)</f>
        <v>0.89</v>
      </c>
      <c r="F47" s="13">
        <f t="shared" si="30"/>
        <v>0</v>
      </c>
      <c r="G47" s="13">
        <f t="shared" si="31"/>
        <v>0</v>
      </c>
      <c r="H47" s="64"/>
      <c r="I47" s="13">
        <f>+F47*$H$58</f>
        <v>0</v>
      </c>
      <c r="J47" s="15">
        <f t="shared" ref="J47:J57" si="33">+MIN($G$58*$M$46,G47)</f>
        <v>0</v>
      </c>
      <c r="K47" s="140"/>
      <c r="L47" s="17">
        <f>+VLOOKUP($A$46,$P$5:$Q$29,2,FALSE)</f>
        <v>0.9</v>
      </c>
      <c r="M47" s="17">
        <f>+VLOOKUP($A$46,$P$5:$R$29,3,FALSE)</f>
        <v>0.35</v>
      </c>
      <c r="N47" s="18"/>
      <c r="P47" s="141"/>
    </row>
    <row r="48" spans="1:23">
      <c r="A48" s="203"/>
      <c r="B48" s="130"/>
      <c r="C48" s="45"/>
      <c r="D48" s="187">
        <f t="shared" si="32"/>
        <v>0</v>
      </c>
      <c r="E48" s="138">
        <f>+VLOOKUP($A$46,P6:$S$36,4,0)</f>
        <v>0.89</v>
      </c>
      <c r="F48" s="13">
        <f t="shared" si="30"/>
        <v>0</v>
      </c>
      <c r="G48" s="13">
        <f t="shared" si="31"/>
        <v>0</v>
      </c>
      <c r="H48" s="64"/>
      <c r="I48" s="13">
        <f t="shared" ref="I48:I57" si="34">+F48*$H$45</f>
        <v>0</v>
      </c>
      <c r="J48" s="15">
        <f t="shared" si="33"/>
        <v>0</v>
      </c>
      <c r="K48" s="140"/>
      <c r="L48" s="17">
        <f>+VLOOKUP($A$46,$P$5:$Q$29,2,FALSE)</f>
        <v>0.9</v>
      </c>
      <c r="M48" s="17">
        <f>+VLOOKUP($A$46,$P$5:$R$29,3,FALSE)</f>
        <v>0.35</v>
      </c>
      <c r="N48" s="29"/>
      <c r="P48" s="142"/>
    </row>
    <row r="49" spans="1:16">
      <c r="A49" s="203" t="s">
        <v>26</v>
      </c>
      <c r="B49" s="133"/>
      <c r="C49" s="134"/>
      <c r="D49" s="188">
        <f t="shared" si="32"/>
        <v>0</v>
      </c>
      <c r="E49" s="63">
        <f>+VLOOKUP($A$49,P4:$S$36,4,0)</f>
        <v>0.89</v>
      </c>
      <c r="F49" s="13">
        <f t="shared" si="30"/>
        <v>0</v>
      </c>
      <c r="G49" s="13">
        <f t="shared" si="31"/>
        <v>0</v>
      </c>
      <c r="H49" s="64"/>
      <c r="I49" s="13">
        <f t="shared" si="34"/>
        <v>0</v>
      </c>
      <c r="J49" s="15">
        <f t="shared" si="33"/>
        <v>0</v>
      </c>
      <c r="K49" s="140"/>
      <c r="L49" s="17">
        <f>+VLOOKUP($A$49,$P$5:$Q$29,2,FALSE)</f>
        <v>0.9</v>
      </c>
      <c r="M49" s="17">
        <f>+VLOOKUP($A$49,$P$5:$R$29,3,FALSE)</f>
        <v>0.35</v>
      </c>
      <c r="N49" s="29"/>
    </row>
    <row r="50" spans="1:16">
      <c r="A50" s="203"/>
      <c r="B50" s="133"/>
      <c r="C50" s="134"/>
      <c r="D50" s="188">
        <f t="shared" si="32"/>
        <v>0</v>
      </c>
      <c r="E50" s="63">
        <f>+VLOOKUP($A$49,P5:$S$36,4,0)</f>
        <v>0.89</v>
      </c>
      <c r="F50" s="13">
        <f t="shared" si="30"/>
        <v>0</v>
      </c>
      <c r="G50" s="13">
        <f t="shared" si="31"/>
        <v>0</v>
      </c>
      <c r="H50" s="64"/>
      <c r="I50" s="13">
        <f t="shared" si="34"/>
        <v>0</v>
      </c>
      <c r="J50" s="15">
        <f t="shared" si="33"/>
        <v>0</v>
      </c>
      <c r="K50" s="140"/>
      <c r="L50" s="17">
        <f>+VLOOKUP($A$49,$P$5:$Q$29,2,FALSE)</f>
        <v>0.9</v>
      </c>
      <c r="M50" s="17">
        <f>+VLOOKUP($A$49,$P$5:$R$29,3,FALSE)</f>
        <v>0.35</v>
      </c>
      <c r="N50" s="29"/>
      <c r="O50" s="75"/>
      <c r="P50" s="75"/>
    </row>
    <row r="51" spans="1:16">
      <c r="A51" s="203"/>
      <c r="B51" s="133"/>
      <c r="C51" s="134"/>
      <c r="D51" s="188">
        <f t="shared" si="32"/>
        <v>0</v>
      </c>
      <c r="E51" s="63">
        <f>+VLOOKUP($A$49,P6:$S$36,4,0)</f>
        <v>0.89</v>
      </c>
      <c r="F51" s="13">
        <f t="shared" si="30"/>
        <v>0</v>
      </c>
      <c r="G51" s="13">
        <f t="shared" si="31"/>
        <v>0</v>
      </c>
      <c r="H51" s="64"/>
      <c r="I51" s="13">
        <f t="shared" si="34"/>
        <v>0</v>
      </c>
      <c r="J51" s="15">
        <f t="shared" si="33"/>
        <v>0</v>
      </c>
      <c r="K51" s="140"/>
      <c r="L51" s="17">
        <f>+VLOOKUP($A$49,$P$5:$Q$29,2,FALSE)</f>
        <v>0.9</v>
      </c>
      <c r="M51" s="17">
        <f>+VLOOKUP($A$49,$P$5:$R$29,3,FALSE)</f>
        <v>0.35</v>
      </c>
      <c r="N51" s="143"/>
      <c r="O51" s="75"/>
      <c r="P51" s="75"/>
    </row>
    <row r="52" spans="1:16">
      <c r="A52" s="203" t="s">
        <v>27</v>
      </c>
      <c r="B52" s="144"/>
      <c r="C52" s="145"/>
      <c r="D52" s="189">
        <f t="shared" si="32"/>
        <v>0</v>
      </c>
      <c r="E52" s="85">
        <f>+VLOOKUP($A$52,P4:$S$36,4,0)</f>
        <v>0.88</v>
      </c>
      <c r="F52" s="13">
        <f t="shared" si="30"/>
        <v>0</v>
      </c>
      <c r="G52" s="13">
        <f t="shared" si="31"/>
        <v>0</v>
      </c>
      <c r="H52" s="64"/>
      <c r="I52" s="13">
        <f t="shared" si="34"/>
        <v>0</v>
      </c>
      <c r="J52" s="15">
        <f t="shared" si="33"/>
        <v>0</v>
      </c>
      <c r="K52" s="140"/>
      <c r="L52" s="17">
        <f>+VLOOKUP($A$52,$P$5:$Q$29,2,FALSE)</f>
        <v>0.9</v>
      </c>
      <c r="M52" s="17">
        <f>+VLOOKUP($A$52,$P$5:$R$29,3,FALSE)</f>
        <v>0.35</v>
      </c>
      <c r="N52" s="143"/>
      <c r="O52" s="75"/>
    </row>
    <row r="53" spans="1:16">
      <c r="A53" s="203"/>
      <c r="B53" s="144"/>
      <c r="C53" s="145"/>
      <c r="D53" s="189">
        <f t="shared" si="32"/>
        <v>0</v>
      </c>
      <c r="E53" s="85">
        <f>+VLOOKUP($A$52,P5:$S$36,4,0)</f>
        <v>0.88</v>
      </c>
      <c r="F53" s="13">
        <f t="shared" si="30"/>
        <v>0</v>
      </c>
      <c r="G53" s="13">
        <f t="shared" si="31"/>
        <v>0</v>
      </c>
      <c r="H53" s="64"/>
      <c r="I53" s="13">
        <f t="shared" si="34"/>
        <v>0</v>
      </c>
      <c r="J53" s="15">
        <f t="shared" si="33"/>
        <v>0</v>
      </c>
      <c r="K53" s="140"/>
      <c r="L53" s="17">
        <f>+VLOOKUP($A$52,$P$5:$Q$29,2,FALSE)</f>
        <v>0.9</v>
      </c>
      <c r="M53" s="17">
        <f>+VLOOKUP($A$52,$P$5:$R$29,3,FALSE)</f>
        <v>0.35</v>
      </c>
      <c r="N53" s="146"/>
    </row>
    <row r="54" spans="1:16">
      <c r="A54" s="203"/>
      <c r="B54" s="144"/>
      <c r="C54" s="145"/>
      <c r="D54" s="189">
        <f t="shared" si="32"/>
        <v>0</v>
      </c>
      <c r="E54" s="85">
        <f>+VLOOKUP($A$52,P6:$S$36,4,0)</f>
        <v>0.88</v>
      </c>
      <c r="F54" s="13">
        <f t="shared" si="30"/>
        <v>0</v>
      </c>
      <c r="G54" s="13">
        <f t="shared" si="31"/>
        <v>0</v>
      </c>
      <c r="H54" s="64"/>
      <c r="I54" s="13">
        <f t="shared" si="34"/>
        <v>0</v>
      </c>
      <c r="J54" s="15">
        <f t="shared" si="33"/>
        <v>0</v>
      </c>
      <c r="K54" s="140"/>
      <c r="L54" s="17">
        <f>+VLOOKUP($A$52,$P$5:$Q$29,2,FALSE)</f>
        <v>0.9</v>
      </c>
      <c r="M54" s="17">
        <f>+VLOOKUP($A$52,$P$5:$R$29,3,FALSE)</f>
        <v>0.35</v>
      </c>
      <c r="N54" s="143"/>
    </row>
    <row r="55" spans="1:16">
      <c r="A55" s="203" t="s">
        <v>28</v>
      </c>
      <c r="B55" s="147"/>
      <c r="C55" s="148"/>
      <c r="D55" s="190">
        <f t="shared" si="32"/>
        <v>0</v>
      </c>
      <c r="E55" s="149">
        <f>+VLOOKUP($A$55,$P$4:$S$36,4,0)</f>
        <v>0.86</v>
      </c>
      <c r="F55" s="13">
        <f t="shared" si="30"/>
        <v>0</v>
      </c>
      <c r="G55" s="13">
        <f t="shared" si="31"/>
        <v>0</v>
      </c>
      <c r="H55" s="64"/>
      <c r="I55" s="13">
        <f t="shared" si="34"/>
        <v>0</v>
      </c>
      <c r="J55" s="15">
        <f t="shared" si="33"/>
        <v>0</v>
      </c>
      <c r="K55" s="140"/>
      <c r="L55" s="17">
        <f>+VLOOKUP($A$55,$P$5:$Q$29,2,FALSE)</f>
        <v>0.9</v>
      </c>
      <c r="M55" s="17">
        <f>+VLOOKUP($A$55,$P$5:$R$29,3,FALSE)</f>
        <v>0.35</v>
      </c>
      <c r="N55" s="150"/>
    </row>
    <row r="56" spans="1:16">
      <c r="A56" s="203"/>
      <c r="B56" s="147"/>
      <c r="C56" s="148"/>
      <c r="D56" s="190">
        <f t="shared" si="32"/>
        <v>0</v>
      </c>
      <c r="E56" s="149">
        <f>+VLOOKUP($A$55,$P$4:$S$36,4,0)</f>
        <v>0.86</v>
      </c>
      <c r="F56" s="13">
        <f t="shared" si="30"/>
        <v>0</v>
      </c>
      <c r="G56" s="13">
        <f t="shared" si="31"/>
        <v>0</v>
      </c>
      <c r="H56" s="64"/>
      <c r="I56" s="13">
        <f t="shared" si="34"/>
        <v>0</v>
      </c>
      <c r="J56" s="15">
        <f t="shared" si="33"/>
        <v>0</v>
      </c>
      <c r="K56" s="140"/>
      <c r="L56" s="17">
        <f>+VLOOKUP($A$55,$P$5:$Q$29,2,FALSE)</f>
        <v>0.9</v>
      </c>
      <c r="M56" s="17">
        <f>+VLOOKUP($A$55,$P$5:$R$29,3,FALSE)</f>
        <v>0.35</v>
      </c>
      <c r="N56" s="42"/>
      <c r="O56" s="75"/>
      <c r="P56" s="75"/>
    </row>
    <row r="57" spans="1:16" ht="15.75" thickBot="1">
      <c r="A57" s="204"/>
      <c r="B57" s="147"/>
      <c r="C57" s="148"/>
      <c r="D57" s="190">
        <f t="shared" si="32"/>
        <v>0</v>
      </c>
      <c r="E57" s="149">
        <f>+VLOOKUP($A$55,$P$4:$S$36,4,0)</f>
        <v>0.86</v>
      </c>
      <c r="F57" s="13">
        <f t="shared" si="30"/>
        <v>0</v>
      </c>
      <c r="G57" s="13">
        <f t="shared" si="31"/>
        <v>0</v>
      </c>
      <c r="H57" s="64"/>
      <c r="I57" s="13">
        <f t="shared" si="34"/>
        <v>0</v>
      </c>
      <c r="J57" s="15">
        <f t="shared" si="33"/>
        <v>0</v>
      </c>
      <c r="K57" s="140"/>
      <c r="L57" s="17">
        <f>+VLOOKUP($A$55,$P$5:$Q$29,2,FALSE)</f>
        <v>0.9</v>
      </c>
      <c r="M57" s="17">
        <f>+VLOOKUP($A$55,$P$5:$R$29,3,FALSE)</f>
        <v>0.35</v>
      </c>
      <c r="N57" s="42"/>
      <c r="P57" s="75"/>
    </row>
    <row r="58" spans="1:16" ht="15.75" thickBot="1">
      <c r="A58" s="151"/>
      <c r="B58" s="34"/>
      <c r="C58" s="93"/>
      <c r="D58" s="180">
        <f>SUM(D46:D57)</f>
        <v>0</v>
      </c>
      <c r="E58" s="94"/>
      <c r="F58" s="35">
        <f>SUM(F46:F57)</f>
        <v>0</v>
      </c>
      <c r="G58" s="35">
        <f>+MIN($F$109*L58,F58)</f>
        <v>0</v>
      </c>
      <c r="H58" s="152">
        <f>+IFERROR(G58/F58,0)</f>
        <v>0</v>
      </c>
      <c r="I58" s="35">
        <f>SUM(I46:I57)</f>
        <v>0</v>
      </c>
      <c r="J58" s="38">
        <f t="shared" ref="J58" si="35">SUM(J46:J57)</f>
        <v>0</v>
      </c>
      <c r="K58" s="39" t="s">
        <v>38</v>
      </c>
      <c r="L58" s="40">
        <f>+VLOOKUP(A46,P4:Q36,2,0)</f>
        <v>0.9</v>
      </c>
      <c r="M58" s="41">
        <f>+VLOOKUP(A46,P4:R36,3,0)</f>
        <v>0.35</v>
      </c>
      <c r="N58" s="42"/>
    </row>
    <row r="59" spans="1:16">
      <c r="A59" s="208" t="s">
        <v>29</v>
      </c>
      <c r="B59" s="130"/>
      <c r="C59" s="45"/>
      <c r="D59" s="187">
        <f>+C59*K59</f>
        <v>0</v>
      </c>
      <c r="E59" s="46">
        <f>+VLOOKUP($A$59,$P$4:$S$36,4,0)</f>
        <v>0.89</v>
      </c>
      <c r="F59" s="13">
        <f>+D59*E59</f>
        <v>0</v>
      </c>
      <c r="G59" s="13">
        <f>+F59*$H$71</f>
        <v>0</v>
      </c>
      <c r="H59" s="64"/>
      <c r="I59" s="13">
        <f>+F59*$H$71</f>
        <v>0</v>
      </c>
      <c r="J59" s="15">
        <f>+MIN($G$71*$M$59,G59)</f>
        <v>0</v>
      </c>
      <c r="K59" s="140"/>
      <c r="L59" s="17">
        <f t="shared" ref="L59:M61" si="36">+VLOOKUP($A$59,$P$5:$Q$29,2,FALSE)</f>
        <v>0.9</v>
      </c>
      <c r="M59" s="17">
        <f t="shared" si="36"/>
        <v>0.9</v>
      </c>
      <c r="N59" s="42"/>
    </row>
    <row r="60" spans="1:16">
      <c r="A60" s="203"/>
      <c r="B60" s="130"/>
      <c r="C60" s="45"/>
      <c r="D60" s="187">
        <f t="shared" ref="D60:D70" si="37">+C60*K60</f>
        <v>0</v>
      </c>
      <c r="E60" s="46">
        <f>+VLOOKUP($A$59,$P$4:$S$36,4,0)</f>
        <v>0.89</v>
      </c>
      <c r="F60" s="13">
        <f t="shared" ref="F60:F70" si="38">+D60*E60</f>
        <v>0</v>
      </c>
      <c r="G60" s="13">
        <f t="shared" ref="G60:G70" si="39">+F60*$H$71</f>
        <v>0</v>
      </c>
      <c r="H60" s="64"/>
      <c r="I60" s="13">
        <f t="shared" ref="I60:I70" si="40">+F60*$H$71</f>
        <v>0</v>
      </c>
      <c r="J60" s="15">
        <f t="shared" ref="J60:J70" si="41">+MIN($G$71*$M$59,G60)</f>
        <v>0</v>
      </c>
      <c r="K60" s="65"/>
      <c r="L60" s="17">
        <f t="shared" si="36"/>
        <v>0.9</v>
      </c>
      <c r="M60" s="17">
        <f t="shared" si="36"/>
        <v>0.9</v>
      </c>
      <c r="N60" s="42"/>
    </row>
    <row r="61" spans="1:16">
      <c r="A61" s="203"/>
      <c r="B61" s="130"/>
      <c r="C61" s="45"/>
      <c r="D61" s="187">
        <f t="shared" si="37"/>
        <v>0</v>
      </c>
      <c r="E61" s="46">
        <f>+VLOOKUP($A$59,$P$4:$S$36,4,0)</f>
        <v>0.89</v>
      </c>
      <c r="F61" s="13">
        <f t="shared" si="38"/>
        <v>0</v>
      </c>
      <c r="G61" s="13">
        <f t="shared" si="39"/>
        <v>0</v>
      </c>
      <c r="H61" s="64"/>
      <c r="I61" s="13">
        <f t="shared" si="40"/>
        <v>0</v>
      </c>
      <c r="J61" s="15">
        <f t="shared" si="41"/>
        <v>0</v>
      </c>
      <c r="K61" s="65"/>
      <c r="L61" s="17">
        <f t="shared" si="36"/>
        <v>0.9</v>
      </c>
      <c r="M61" s="17">
        <f t="shared" si="36"/>
        <v>0.9</v>
      </c>
      <c r="N61" s="29"/>
    </row>
    <row r="62" spans="1:16">
      <c r="A62" s="203" t="s">
        <v>30</v>
      </c>
      <c r="B62" s="133"/>
      <c r="C62" s="134"/>
      <c r="D62" s="188">
        <f t="shared" si="37"/>
        <v>0</v>
      </c>
      <c r="E62" s="63">
        <f>+VLOOKUP($A$62,$P$4:$S$36,4,0)</f>
        <v>0.85</v>
      </c>
      <c r="F62" s="13">
        <f t="shared" si="38"/>
        <v>0</v>
      </c>
      <c r="G62" s="13">
        <f t="shared" si="39"/>
        <v>0</v>
      </c>
      <c r="H62" s="64"/>
      <c r="I62" s="13">
        <f t="shared" si="40"/>
        <v>0</v>
      </c>
      <c r="J62" s="15">
        <f t="shared" si="41"/>
        <v>0</v>
      </c>
      <c r="K62" s="65"/>
      <c r="L62" s="17">
        <f t="shared" ref="L62:M64" si="42">+VLOOKUP($A$62,$P$5:$Q$29,2,FALSE)</f>
        <v>0.9</v>
      </c>
      <c r="M62" s="17">
        <f t="shared" si="42"/>
        <v>0.9</v>
      </c>
      <c r="N62" s="18"/>
    </row>
    <row r="63" spans="1:16" ht="15" customHeight="1">
      <c r="A63" s="203"/>
      <c r="B63" s="133"/>
      <c r="C63" s="134"/>
      <c r="D63" s="188">
        <f t="shared" si="37"/>
        <v>0</v>
      </c>
      <c r="E63" s="63">
        <f>+VLOOKUP($A$62,$P$4:$S$36,4,0)</f>
        <v>0.85</v>
      </c>
      <c r="F63" s="13">
        <f t="shared" si="38"/>
        <v>0</v>
      </c>
      <c r="G63" s="13">
        <f t="shared" si="39"/>
        <v>0</v>
      </c>
      <c r="H63" s="64"/>
      <c r="I63" s="13">
        <f t="shared" si="40"/>
        <v>0</v>
      </c>
      <c r="J63" s="15">
        <f t="shared" si="41"/>
        <v>0</v>
      </c>
      <c r="K63" s="65"/>
      <c r="L63" s="17">
        <f t="shared" si="42"/>
        <v>0.9</v>
      </c>
      <c r="M63" s="17">
        <f t="shared" si="42"/>
        <v>0.9</v>
      </c>
      <c r="N63" s="18"/>
    </row>
    <row r="64" spans="1:16">
      <c r="A64" s="203"/>
      <c r="B64" s="133"/>
      <c r="C64" s="134"/>
      <c r="D64" s="188">
        <f t="shared" si="37"/>
        <v>0</v>
      </c>
      <c r="E64" s="63">
        <f>+VLOOKUP($A$62,$P$4:$S$36,4,0)</f>
        <v>0.85</v>
      </c>
      <c r="F64" s="13">
        <f t="shared" si="38"/>
        <v>0</v>
      </c>
      <c r="G64" s="13">
        <f t="shared" si="39"/>
        <v>0</v>
      </c>
      <c r="H64" s="64"/>
      <c r="I64" s="13">
        <f t="shared" si="40"/>
        <v>0</v>
      </c>
      <c r="J64" s="15">
        <f t="shared" si="41"/>
        <v>0</v>
      </c>
      <c r="K64" s="65"/>
      <c r="L64" s="17">
        <f t="shared" si="42"/>
        <v>0.9</v>
      </c>
      <c r="M64" s="17">
        <f t="shared" si="42"/>
        <v>0.9</v>
      </c>
      <c r="N64" s="18"/>
    </row>
    <row r="65" spans="1:27">
      <c r="A65" s="203" t="s">
        <v>31</v>
      </c>
      <c r="B65" s="144"/>
      <c r="C65" s="145"/>
      <c r="D65" s="189">
        <f t="shared" si="37"/>
        <v>0</v>
      </c>
      <c r="E65" s="85">
        <f>+VLOOKUP($A$65,$P$4:$S$36,4,0)</f>
        <v>0.66</v>
      </c>
      <c r="F65" s="13">
        <f t="shared" si="38"/>
        <v>0</v>
      </c>
      <c r="G65" s="13">
        <f t="shared" si="39"/>
        <v>0</v>
      </c>
      <c r="H65" s="64"/>
      <c r="I65" s="13">
        <f t="shared" si="40"/>
        <v>0</v>
      </c>
      <c r="J65" s="15">
        <f t="shared" si="41"/>
        <v>0</v>
      </c>
      <c r="K65" s="65"/>
      <c r="L65" s="17">
        <f t="shared" ref="L65:M67" si="43">+VLOOKUP($A$65,$P$5:$Q$29,2,FALSE)</f>
        <v>0.9</v>
      </c>
      <c r="M65" s="17">
        <f t="shared" si="43"/>
        <v>0.9</v>
      </c>
      <c r="N65" s="18"/>
      <c r="AA65">
        <f>493/2500</f>
        <v>0.19719999999999999</v>
      </c>
    </row>
    <row r="66" spans="1:27">
      <c r="A66" s="203"/>
      <c r="B66" s="144"/>
      <c r="C66" s="145"/>
      <c r="D66" s="189">
        <f t="shared" si="37"/>
        <v>0</v>
      </c>
      <c r="E66" s="85">
        <f>+VLOOKUP($A$65,$P$4:$S$36,4,0)</f>
        <v>0.66</v>
      </c>
      <c r="F66" s="13">
        <f t="shared" si="38"/>
        <v>0</v>
      </c>
      <c r="G66" s="13">
        <f t="shared" si="39"/>
        <v>0</v>
      </c>
      <c r="H66" s="64"/>
      <c r="I66" s="13">
        <f t="shared" si="40"/>
        <v>0</v>
      </c>
      <c r="J66" s="15">
        <f t="shared" si="41"/>
        <v>0</v>
      </c>
      <c r="K66" s="65"/>
      <c r="L66" s="17">
        <f t="shared" si="43"/>
        <v>0.9</v>
      </c>
      <c r="M66" s="17">
        <f t="shared" si="43"/>
        <v>0.9</v>
      </c>
      <c r="N66" s="18"/>
    </row>
    <row r="67" spans="1:27">
      <c r="A67" s="203"/>
      <c r="B67" s="144"/>
      <c r="C67" s="145"/>
      <c r="D67" s="189">
        <f t="shared" si="37"/>
        <v>0</v>
      </c>
      <c r="E67" s="85">
        <f>+VLOOKUP($A$65,$P$4:$S$36,4,0)</f>
        <v>0.66</v>
      </c>
      <c r="F67" s="13">
        <f t="shared" si="38"/>
        <v>0</v>
      </c>
      <c r="G67" s="13">
        <f t="shared" si="39"/>
        <v>0</v>
      </c>
      <c r="H67" s="64"/>
      <c r="I67" s="13">
        <f t="shared" si="40"/>
        <v>0</v>
      </c>
      <c r="J67" s="15">
        <f t="shared" si="41"/>
        <v>0</v>
      </c>
      <c r="K67" s="65"/>
      <c r="L67" s="17">
        <f t="shared" si="43"/>
        <v>0.9</v>
      </c>
      <c r="M67" s="17">
        <f t="shared" si="43"/>
        <v>0.9</v>
      </c>
      <c r="N67" s="18"/>
    </row>
    <row r="68" spans="1:27">
      <c r="A68" s="203" t="s">
        <v>32</v>
      </c>
      <c r="B68" s="147"/>
      <c r="C68" s="148"/>
      <c r="D68" s="190">
        <f t="shared" si="37"/>
        <v>0</v>
      </c>
      <c r="E68" s="149">
        <f>+VLOOKUP($A$68,$P$4:$S$36,4,0)</f>
        <v>0.66</v>
      </c>
      <c r="F68" s="13">
        <f t="shared" si="38"/>
        <v>0</v>
      </c>
      <c r="G68" s="13">
        <f t="shared" si="39"/>
        <v>0</v>
      </c>
      <c r="H68" s="64"/>
      <c r="I68" s="13">
        <f t="shared" si="40"/>
        <v>0</v>
      </c>
      <c r="J68" s="15">
        <f t="shared" si="41"/>
        <v>0</v>
      </c>
      <c r="K68" s="65"/>
      <c r="L68" s="17">
        <f t="shared" ref="L68:M70" si="44">+VLOOKUP($A$68,$P$5:$Q$29,2,FALSE)</f>
        <v>0.9</v>
      </c>
      <c r="M68" s="17">
        <f t="shared" si="44"/>
        <v>0.9</v>
      </c>
      <c r="N68" s="18"/>
    </row>
    <row r="69" spans="1:27">
      <c r="A69" s="203"/>
      <c r="B69" s="147"/>
      <c r="C69" s="148"/>
      <c r="D69" s="190">
        <f t="shared" si="37"/>
        <v>0</v>
      </c>
      <c r="E69" s="149">
        <f>+VLOOKUP($A$68,$P$4:$S$36,4,0)</f>
        <v>0.66</v>
      </c>
      <c r="F69" s="13">
        <f t="shared" si="38"/>
        <v>0</v>
      </c>
      <c r="G69" s="13">
        <f t="shared" si="39"/>
        <v>0</v>
      </c>
      <c r="H69" s="64"/>
      <c r="I69" s="13">
        <f t="shared" si="40"/>
        <v>0</v>
      </c>
      <c r="J69" s="15">
        <f t="shared" si="41"/>
        <v>0</v>
      </c>
      <c r="K69" s="65"/>
      <c r="L69" s="17">
        <f t="shared" si="44"/>
        <v>0.9</v>
      </c>
      <c r="M69" s="17">
        <f t="shared" si="44"/>
        <v>0.9</v>
      </c>
      <c r="N69" s="18"/>
    </row>
    <row r="70" spans="1:27" ht="15.75" thickBot="1">
      <c r="A70" s="204"/>
      <c r="B70" s="147"/>
      <c r="C70" s="148"/>
      <c r="D70" s="190">
        <f t="shared" si="37"/>
        <v>0</v>
      </c>
      <c r="E70" s="149">
        <f>+VLOOKUP($A$68,$P$4:$S$36,4,0)</f>
        <v>0.66</v>
      </c>
      <c r="F70" s="13">
        <f t="shared" si="38"/>
        <v>0</v>
      </c>
      <c r="G70" s="13">
        <f t="shared" si="39"/>
        <v>0</v>
      </c>
      <c r="H70" s="64"/>
      <c r="I70" s="13">
        <f t="shared" si="40"/>
        <v>0</v>
      </c>
      <c r="J70" s="15">
        <f t="shared" si="41"/>
        <v>0</v>
      </c>
      <c r="K70" s="65"/>
      <c r="L70" s="17">
        <f t="shared" si="44"/>
        <v>0.9</v>
      </c>
      <c r="M70" s="17">
        <f t="shared" si="44"/>
        <v>0.9</v>
      </c>
      <c r="N70" s="18"/>
    </row>
    <row r="71" spans="1:27" ht="15.75" thickBot="1">
      <c r="A71" s="153" t="s">
        <v>46</v>
      </c>
      <c r="B71" s="34"/>
      <c r="C71" s="34"/>
      <c r="D71" s="180">
        <f>SUM(D59:D70)</f>
        <v>0</v>
      </c>
      <c r="E71" s="94"/>
      <c r="F71" s="35">
        <f>SUM(F59:F70)</f>
        <v>0</v>
      </c>
      <c r="G71" s="35">
        <f>+MIN($F$109*L71,F71)</f>
        <v>0</v>
      </c>
      <c r="H71" s="137">
        <f>+IFERROR(G71/F71,0)</f>
        <v>0</v>
      </c>
      <c r="I71" s="35">
        <f>SUM(I59:I70)</f>
        <v>0</v>
      </c>
      <c r="J71" s="38">
        <f>SUM(J59:J70)</f>
        <v>0</v>
      </c>
      <c r="K71" s="154">
        <f t="shared" ref="K71" si="45">SUM(K59:K70)</f>
        <v>0</v>
      </c>
      <c r="L71" s="40">
        <f>+VLOOKUP(A59,P4:Q36,2,0)</f>
        <v>0.9</v>
      </c>
      <c r="M71" s="41">
        <f>+VLOOKUP(A59,P4:R36,3,0)</f>
        <v>0.35</v>
      </c>
      <c r="N71" s="18"/>
    </row>
    <row r="72" spans="1:27">
      <c r="A72" s="205" t="str">
        <f>+P23</f>
        <v>VDMK_1</v>
      </c>
      <c r="B72" s="130"/>
      <c r="C72" s="155"/>
      <c r="D72" s="181"/>
      <c r="E72" s="156">
        <f>+VLOOKUP($A$72,$P$4:$S$36,4,0)</f>
        <v>0.92</v>
      </c>
      <c r="F72" s="13">
        <f>+D72*E72</f>
        <v>0</v>
      </c>
      <c r="G72" s="13">
        <f t="shared" ref="G72:G80" si="46">+F72*$H$81</f>
        <v>0</v>
      </c>
      <c r="H72" s="64"/>
      <c r="I72" s="13">
        <f t="shared" ref="I72:I80" si="47">+F72*$H$81</f>
        <v>0</v>
      </c>
      <c r="J72" s="15">
        <f>+MIN($G$81*$M$72,G72)</f>
        <v>0</v>
      </c>
      <c r="K72" s="132"/>
      <c r="L72" s="17">
        <f>+VLOOKUP($A$72,$P$4:$Q$36,2,0)</f>
        <v>0.5</v>
      </c>
      <c r="M72" s="17">
        <f>+VLOOKUP($A$72,$P$4:$R$36,3,0)</f>
        <v>0.4</v>
      </c>
      <c r="N72" s="18"/>
    </row>
    <row r="73" spans="1:27">
      <c r="A73" s="199"/>
      <c r="B73" s="130"/>
      <c r="C73" s="155"/>
      <c r="D73" s="181"/>
      <c r="E73" s="156">
        <f>+VLOOKUP($A$72,$P$4:$S$36,4,0)</f>
        <v>0.92</v>
      </c>
      <c r="F73" s="13">
        <f t="shared" ref="F73:F74" si="48">+D73*E73</f>
        <v>0</v>
      </c>
      <c r="G73" s="13">
        <f t="shared" si="46"/>
        <v>0</v>
      </c>
      <c r="H73" s="64"/>
      <c r="I73" s="13">
        <f t="shared" si="47"/>
        <v>0</v>
      </c>
      <c r="J73" s="15">
        <f t="shared" ref="J73:J80" si="49">+MIN($G$81*$M$72,G73)</f>
        <v>0</v>
      </c>
      <c r="K73" s="131"/>
      <c r="L73" s="17">
        <f>+VLOOKUP($A$72,$P$4:$Q$36,2,0)</f>
        <v>0.5</v>
      </c>
      <c r="M73" s="17">
        <f>+VLOOKUP($A$72,$P$4:$R$36,3,0)</f>
        <v>0.4</v>
      </c>
      <c r="N73" s="18"/>
    </row>
    <row r="74" spans="1:27">
      <c r="A74" s="200"/>
      <c r="B74" s="130"/>
      <c r="C74" s="155"/>
      <c r="D74" s="181"/>
      <c r="E74" s="156">
        <f>+VLOOKUP($A$72,$P$4:$S$36,4,0)</f>
        <v>0.92</v>
      </c>
      <c r="F74" s="13">
        <f t="shared" si="48"/>
        <v>0</v>
      </c>
      <c r="G74" s="13">
        <f t="shared" si="46"/>
        <v>0</v>
      </c>
      <c r="H74" s="64"/>
      <c r="I74" s="13">
        <f t="shared" si="47"/>
        <v>0</v>
      </c>
      <c r="J74" s="15">
        <f t="shared" si="49"/>
        <v>0</v>
      </c>
      <c r="K74" s="131"/>
      <c r="L74" s="17">
        <f>+VLOOKUP($A$72,$P$4:$Q$36,2,0)</f>
        <v>0.5</v>
      </c>
      <c r="M74" s="17">
        <f>+VLOOKUP($A$72,$P$4:$R$36,3,0)</f>
        <v>0.4</v>
      </c>
      <c r="N74" s="18"/>
    </row>
    <row r="75" spans="1:27">
      <c r="A75" s="198" t="str">
        <f>+P24</f>
        <v>VDMK_1-5</v>
      </c>
      <c r="B75" s="133"/>
      <c r="C75" s="62"/>
      <c r="D75" s="186"/>
      <c r="E75" s="157">
        <f>+VLOOKUP($A$75,$P$4:$S$36,4,0)</f>
        <v>0.79</v>
      </c>
      <c r="F75" s="13">
        <f>+D75*E75</f>
        <v>0</v>
      </c>
      <c r="G75" s="13">
        <f t="shared" si="46"/>
        <v>0</v>
      </c>
      <c r="H75" s="64"/>
      <c r="I75" s="13">
        <f t="shared" si="47"/>
        <v>0</v>
      </c>
      <c r="J75" s="15">
        <f t="shared" si="49"/>
        <v>0</v>
      </c>
      <c r="K75" s="132"/>
      <c r="L75" s="17">
        <f>+VLOOKUP($A$75,$P$4:$Q$36,2,0)</f>
        <v>0.5</v>
      </c>
      <c r="M75" s="17">
        <f>+VLOOKUP($A$75,$P$4:$R$36,3,0)</f>
        <v>0.4</v>
      </c>
      <c r="N75" s="18"/>
    </row>
    <row r="76" spans="1:27">
      <c r="A76" s="199"/>
      <c r="B76" s="133"/>
      <c r="C76" s="62"/>
      <c r="D76" s="186"/>
      <c r="E76" s="157">
        <f>+VLOOKUP($A$75,$P$4:$S$36,4,0)</f>
        <v>0.79</v>
      </c>
      <c r="F76" s="13">
        <f t="shared" ref="F76:F77" si="50">+D76*E76</f>
        <v>0</v>
      </c>
      <c r="G76" s="13">
        <f t="shared" si="46"/>
        <v>0</v>
      </c>
      <c r="H76" s="64"/>
      <c r="I76" s="13">
        <f t="shared" si="47"/>
        <v>0</v>
      </c>
      <c r="J76" s="15">
        <f t="shared" si="49"/>
        <v>0</v>
      </c>
      <c r="K76" s="131"/>
      <c r="L76" s="17">
        <f>+VLOOKUP($A$75,$P$4:$Q$36,2,0)</f>
        <v>0.5</v>
      </c>
      <c r="M76" s="17">
        <f>+VLOOKUP($A$75,$P$4:$R$36,3,0)</f>
        <v>0.4</v>
      </c>
      <c r="N76" s="18"/>
    </row>
    <row r="77" spans="1:27">
      <c r="A77" s="200"/>
      <c r="B77" s="133"/>
      <c r="C77" s="62"/>
      <c r="D77" s="186"/>
      <c r="E77" s="157">
        <f>+VLOOKUP($A$75,$P$4:$S$36,4,0)</f>
        <v>0.79</v>
      </c>
      <c r="F77" s="13">
        <f t="shared" si="50"/>
        <v>0</v>
      </c>
      <c r="G77" s="13">
        <f t="shared" si="46"/>
        <v>0</v>
      </c>
      <c r="H77" s="64"/>
      <c r="I77" s="13">
        <f t="shared" si="47"/>
        <v>0</v>
      </c>
      <c r="J77" s="15">
        <f t="shared" si="49"/>
        <v>0</v>
      </c>
      <c r="K77" s="131"/>
      <c r="L77" s="17">
        <f>+VLOOKUP($A$75,$P$4:$Q$36,2,0)</f>
        <v>0.5</v>
      </c>
      <c r="M77" s="17">
        <f>+VLOOKUP($A$75,$P$4:$R$36,3,0)</f>
        <v>0.4</v>
      </c>
      <c r="N77" s="18"/>
    </row>
    <row r="78" spans="1:27">
      <c r="A78" s="198" t="str">
        <f>+P25</f>
        <v>VDMK_5 ve üzeri</v>
      </c>
      <c r="B78" s="144"/>
      <c r="C78" s="84"/>
      <c r="D78" s="191"/>
      <c r="E78" s="158">
        <f>+VLOOKUP($A$78,$P$4:$S$36,4,0)</f>
        <v>0.76</v>
      </c>
      <c r="F78" s="13">
        <f>+D78*E78</f>
        <v>0</v>
      </c>
      <c r="G78" s="13">
        <f t="shared" si="46"/>
        <v>0</v>
      </c>
      <c r="H78" s="64"/>
      <c r="I78" s="13">
        <f t="shared" si="47"/>
        <v>0</v>
      </c>
      <c r="J78" s="15">
        <f t="shared" si="49"/>
        <v>0</v>
      </c>
      <c r="K78" s="132"/>
      <c r="L78" s="17">
        <f>+VLOOKUP($A$78,$P$4:$Q$36,2,0)</f>
        <v>0.5</v>
      </c>
      <c r="M78" s="17">
        <f>+VLOOKUP($A$78,$P$4:$R$36,3,0)</f>
        <v>0.4</v>
      </c>
      <c r="N78" s="18"/>
    </row>
    <row r="79" spans="1:27">
      <c r="A79" s="199"/>
      <c r="B79" s="144"/>
      <c r="C79" s="84"/>
      <c r="D79" s="191"/>
      <c r="E79" s="158">
        <f>+VLOOKUP($A$78,$P$4:$S$36,4,0)</f>
        <v>0.76</v>
      </c>
      <c r="F79" s="13">
        <f t="shared" ref="F79:F80" si="51">+D79*E79</f>
        <v>0</v>
      </c>
      <c r="G79" s="13">
        <f t="shared" si="46"/>
        <v>0</v>
      </c>
      <c r="H79" s="64"/>
      <c r="I79" s="13">
        <f t="shared" si="47"/>
        <v>0</v>
      </c>
      <c r="J79" s="15">
        <f t="shared" si="49"/>
        <v>0</v>
      </c>
      <c r="K79" s="131"/>
      <c r="L79" s="17">
        <f>+VLOOKUP($A$78,$P$4:$Q$36,2,0)</f>
        <v>0.5</v>
      </c>
      <c r="M79" s="17">
        <f>+VLOOKUP($A$78,$P$4:$R$36,3,0)</f>
        <v>0.4</v>
      </c>
      <c r="N79" s="18"/>
    </row>
    <row r="80" spans="1:27" ht="15.75" thickBot="1">
      <c r="A80" s="201"/>
      <c r="B80" s="144"/>
      <c r="C80" s="84"/>
      <c r="D80" s="191"/>
      <c r="E80" s="158">
        <f>+VLOOKUP($A$78,$P$4:$S$36,4,0)</f>
        <v>0.76</v>
      </c>
      <c r="F80" s="13">
        <f t="shared" si="51"/>
        <v>0</v>
      </c>
      <c r="G80" s="13">
        <f t="shared" si="46"/>
        <v>0</v>
      </c>
      <c r="H80" s="64"/>
      <c r="I80" s="13">
        <f t="shared" si="47"/>
        <v>0</v>
      </c>
      <c r="J80" s="15">
        <f t="shared" si="49"/>
        <v>0</v>
      </c>
      <c r="K80" s="131"/>
      <c r="L80" s="17">
        <f>+VLOOKUP($A$78,$P$4:$Q$36,2,0)</f>
        <v>0.5</v>
      </c>
      <c r="M80" s="17">
        <f>+VLOOKUP($A$78,$P$4:$R$36,3,0)</f>
        <v>0.4</v>
      </c>
      <c r="N80" s="18"/>
    </row>
    <row r="81" spans="1:29" ht="15.75" customHeight="1" thickBot="1">
      <c r="A81" s="136"/>
      <c r="B81" s="34"/>
      <c r="C81" s="34"/>
      <c r="D81" s="180">
        <f>SUM(D72:D80)</f>
        <v>0</v>
      </c>
      <c r="E81" s="94"/>
      <c r="F81" s="35">
        <f>SUM(F72:F80)</f>
        <v>0</v>
      </c>
      <c r="G81" s="35">
        <f>+MIN($F$109*L81,F81)</f>
        <v>0</v>
      </c>
      <c r="H81" s="137">
        <f>+IFERROR(G81/F81,0)</f>
        <v>0</v>
      </c>
      <c r="I81" s="35">
        <f>SUM(I72:I80)</f>
        <v>0</v>
      </c>
      <c r="J81" s="38">
        <f>SUM(J72:J80)</f>
        <v>0</v>
      </c>
      <c r="K81" s="159" t="s">
        <v>10</v>
      </c>
      <c r="L81" s="40">
        <f>+VLOOKUP(A72,P4:Q36,2,0)</f>
        <v>0.5</v>
      </c>
      <c r="M81" s="41">
        <f>+VLOOKUP(A72,P4:R36,3,0)</f>
        <v>0.4</v>
      </c>
      <c r="N81" s="160"/>
    </row>
    <row r="82" spans="1:29">
      <c r="A82" s="195" t="s">
        <v>42</v>
      </c>
      <c r="B82" s="65"/>
      <c r="C82" s="16"/>
      <c r="D82" s="179"/>
      <c r="E82" s="99">
        <f>+VLOOKUP($A$82,$P$4:$S$36,4,0)</f>
        <v>0.88</v>
      </c>
      <c r="F82" s="13">
        <f>+D82*E82</f>
        <v>0</v>
      </c>
      <c r="G82" s="13">
        <f>+F82*$H$85</f>
        <v>0</v>
      </c>
      <c r="H82" s="64"/>
      <c r="I82" s="13">
        <f>+F82*$H$85</f>
        <v>0</v>
      </c>
      <c r="J82" s="15">
        <f>+MIN($G$85*$M$82,G82)</f>
        <v>0</v>
      </c>
      <c r="K82" s="100"/>
      <c r="L82" s="17">
        <f>+VLOOKUP($A$82,P4:Q36,2,0)</f>
        <v>0.25</v>
      </c>
      <c r="M82" s="17">
        <f>+VLOOKUP($A$82,P4:R36,3,0)</f>
        <v>1</v>
      </c>
    </row>
    <row r="83" spans="1:29" s="2" customFormat="1">
      <c r="A83" s="197"/>
      <c r="B83" s="65"/>
      <c r="C83" s="16"/>
      <c r="D83" s="179"/>
      <c r="E83" s="99">
        <f>+VLOOKUP($A$82,$P$4:$S$36,4,0)</f>
        <v>0.88</v>
      </c>
      <c r="F83" s="13">
        <f t="shared" ref="F83:F84" si="52">+D83*E83</f>
        <v>0</v>
      </c>
      <c r="G83" s="13">
        <f t="shared" ref="G83:G84" si="53">+F83*$H$85</f>
        <v>0</v>
      </c>
      <c r="H83" s="64"/>
      <c r="I83" s="13">
        <f t="shared" ref="I83:I84" si="54">+F83*$H$85</f>
        <v>0</v>
      </c>
      <c r="J83" s="15">
        <f t="shared" ref="J83:J84" si="55">+MIN($G$85*$M$82,G83)</f>
        <v>0</v>
      </c>
      <c r="K83" s="13"/>
      <c r="L83" s="17">
        <f>+VLOOKUP($A$82,P5:Q33,2,0)</f>
        <v>0.25</v>
      </c>
      <c r="M83" s="17">
        <f>+VLOOKUP($A$82,P5:R33,3,0)</f>
        <v>1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" customFormat="1" ht="15.75" thickBot="1">
      <c r="A84" s="196"/>
      <c r="B84" s="65"/>
      <c r="C84" s="16"/>
      <c r="D84" s="179"/>
      <c r="E84" s="99">
        <f>+VLOOKUP($A$82,$P$4:$S$36,4,0)</f>
        <v>0.88</v>
      </c>
      <c r="F84" s="13">
        <f t="shared" si="52"/>
        <v>0</v>
      </c>
      <c r="G84" s="13">
        <f t="shared" si="53"/>
        <v>0</v>
      </c>
      <c r="H84" s="64"/>
      <c r="I84" s="13">
        <f t="shared" si="54"/>
        <v>0</v>
      </c>
      <c r="J84" s="15">
        <f t="shared" si="55"/>
        <v>0</v>
      </c>
      <c r="K84" s="104"/>
      <c r="L84" s="17">
        <f>+VLOOKUP($A$82,P6:Q36,2,0)</f>
        <v>0.25</v>
      </c>
      <c r="M84" s="17">
        <f>+VLOOKUP($A$82,P6:R36,3,0)</f>
        <v>1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" customFormat="1" ht="15.75" thickBot="1">
      <c r="A85" s="151"/>
      <c r="B85" s="34"/>
      <c r="C85" s="34"/>
      <c r="D85" s="180">
        <f>SUM(D82:D84)</f>
        <v>0</v>
      </c>
      <c r="E85" s="94"/>
      <c r="F85" s="35">
        <f>SUM(F82:F84)</f>
        <v>0</v>
      </c>
      <c r="G85" s="35">
        <f>+MIN($F$109*L85,F85)</f>
        <v>0</v>
      </c>
      <c r="H85" s="137">
        <f>+IFERROR(G85/F85,0)</f>
        <v>0</v>
      </c>
      <c r="I85" s="35">
        <f>SUM(I82:I84)</f>
        <v>0</v>
      </c>
      <c r="J85" s="38">
        <f t="shared" ref="J85:K85" si="56">SUM(J82:J84)</f>
        <v>0</v>
      </c>
      <c r="K85" s="154">
        <f t="shared" si="56"/>
        <v>0</v>
      </c>
      <c r="L85" s="40">
        <f>+VLOOKUP(A82,P4:Q36,2,0)</f>
        <v>0.25</v>
      </c>
      <c r="M85" s="161">
        <f>+VLOOKUP(A82,P4:R36,3,0)</f>
        <v>1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" customFormat="1">
      <c r="A86" s="202" t="s">
        <v>39</v>
      </c>
      <c r="B86" s="162"/>
      <c r="C86" s="163"/>
      <c r="D86" s="192"/>
      <c r="E86" s="164">
        <f>+VLOOKUP($A$86,$P$5:$S$29,4,FALSE)</f>
        <v>0.92</v>
      </c>
      <c r="F86" s="100">
        <f>+D86*E86</f>
        <v>0</v>
      </c>
      <c r="G86" s="165">
        <f>+F86*$H$92</f>
        <v>0</v>
      </c>
      <c r="H86" s="166"/>
      <c r="I86" s="165">
        <f>+F86*$H$92</f>
        <v>0</v>
      </c>
      <c r="J86" s="47">
        <f>+MIN($G$92*$M$86,G86)</f>
        <v>0</v>
      </c>
      <c r="K86" s="47"/>
      <c r="L86" s="167">
        <f t="shared" ref="L86:L92" si="57">+VLOOKUP($A$86,$P$5:$S$29,2,FALSE)</f>
        <v>0.5</v>
      </c>
      <c r="M86" s="167">
        <f t="shared" ref="M86:M92" si="58">+VLOOKUP($A$86,$P$5:$R$29,3,FALSE)</f>
        <v>0.25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" customFormat="1">
      <c r="A87" s="203"/>
      <c r="B87" s="130"/>
      <c r="C87" s="155"/>
      <c r="D87" s="181"/>
      <c r="E87" s="46">
        <f>+VLOOKUP($A$86,$P$5:$S$29,4,FALSE)</f>
        <v>0.92</v>
      </c>
      <c r="F87" s="104">
        <f t="shared" ref="F87:F91" si="59">+D87*E87</f>
        <v>0</v>
      </c>
      <c r="G87" s="165">
        <f t="shared" ref="G87:G91" si="60">+F87*$H$92</f>
        <v>0</v>
      </c>
      <c r="H87" s="64"/>
      <c r="I87" s="165">
        <f t="shared" ref="I87:I91" si="61">+F87*$H$92</f>
        <v>0</v>
      </c>
      <c r="J87" s="47">
        <f t="shared" ref="J87:J91" si="62">+MIN($G$92*$M$86,G87)</f>
        <v>0</v>
      </c>
      <c r="K87" s="15"/>
      <c r="L87" s="17">
        <f t="shared" si="57"/>
        <v>0.5</v>
      </c>
      <c r="M87" s="17">
        <f t="shared" si="58"/>
        <v>0.25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" customFormat="1">
      <c r="A88" s="203" t="s">
        <v>40</v>
      </c>
      <c r="B88" s="133"/>
      <c r="C88" s="62"/>
      <c r="D88" s="186"/>
      <c r="E88" s="63">
        <f>+VLOOKUP($A$88,$P$5:$S$29,4,FALSE)</f>
        <v>0.79</v>
      </c>
      <c r="F88" s="104">
        <f t="shared" si="59"/>
        <v>0</v>
      </c>
      <c r="G88" s="165">
        <f t="shared" si="60"/>
        <v>0</v>
      </c>
      <c r="H88" s="64"/>
      <c r="I88" s="165">
        <f t="shared" si="61"/>
        <v>0</v>
      </c>
      <c r="J88" s="47">
        <f t="shared" si="62"/>
        <v>0</v>
      </c>
      <c r="K88" s="15"/>
      <c r="L88" s="17">
        <f t="shared" si="57"/>
        <v>0.5</v>
      </c>
      <c r="M88" s="17">
        <f t="shared" si="58"/>
        <v>0.25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" customFormat="1">
      <c r="A89" s="203"/>
      <c r="B89" s="133"/>
      <c r="C89" s="62"/>
      <c r="D89" s="186"/>
      <c r="E89" s="63">
        <f>+VLOOKUP($A$88,$P$5:$S$29,4,FALSE)</f>
        <v>0.79</v>
      </c>
      <c r="F89" s="104">
        <f t="shared" si="59"/>
        <v>0</v>
      </c>
      <c r="G89" s="165">
        <f t="shared" si="60"/>
        <v>0</v>
      </c>
      <c r="H89" s="64"/>
      <c r="I89" s="165">
        <f t="shared" si="61"/>
        <v>0</v>
      </c>
      <c r="J89" s="47">
        <f t="shared" si="62"/>
        <v>0</v>
      </c>
      <c r="K89" s="15"/>
      <c r="L89" s="17">
        <f t="shared" si="57"/>
        <v>0.5</v>
      </c>
      <c r="M89" s="17">
        <f t="shared" si="58"/>
        <v>0.25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" customFormat="1">
      <c r="A90" s="203" t="s">
        <v>41</v>
      </c>
      <c r="B90" s="144"/>
      <c r="C90" s="84"/>
      <c r="D90" s="191"/>
      <c r="E90" s="85">
        <f>+VLOOKUP($A$90,$P$5:$S$29,4,FALSE)</f>
        <v>0.76</v>
      </c>
      <c r="F90" s="104">
        <f t="shared" si="59"/>
        <v>0</v>
      </c>
      <c r="G90" s="165">
        <f t="shared" si="60"/>
        <v>0</v>
      </c>
      <c r="H90" s="64"/>
      <c r="I90" s="165">
        <f t="shared" si="61"/>
        <v>0</v>
      </c>
      <c r="J90" s="47">
        <f t="shared" si="62"/>
        <v>0</v>
      </c>
      <c r="K90" s="15"/>
      <c r="L90" s="17">
        <f t="shared" si="57"/>
        <v>0.5</v>
      </c>
      <c r="M90" s="17">
        <f t="shared" si="58"/>
        <v>0.25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" customFormat="1" ht="15.75" thickBot="1">
      <c r="A91" s="204"/>
      <c r="B91" s="144"/>
      <c r="C91" s="84"/>
      <c r="D91" s="191"/>
      <c r="E91" s="85">
        <f>+VLOOKUP($A$90,$P$5:$S$29,4,FALSE)</f>
        <v>0.76</v>
      </c>
      <c r="F91" s="104">
        <f t="shared" si="59"/>
        <v>0</v>
      </c>
      <c r="G91" s="165">
        <f t="shared" si="60"/>
        <v>0</v>
      </c>
      <c r="H91" s="64"/>
      <c r="I91" s="165">
        <f t="shared" si="61"/>
        <v>0</v>
      </c>
      <c r="J91" s="47">
        <f t="shared" si="62"/>
        <v>0</v>
      </c>
      <c r="K91" s="15"/>
      <c r="L91" s="17">
        <f t="shared" si="57"/>
        <v>0.5</v>
      </c>
      <c r="M91" s="17">
        <f t="shared" si="58"/>
        <v>0.25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" customFormat="1" ht="15.75" thickBot="1">
      <c r="A92" s="151"/>
      <c r="B92" s="34"/>
      <c r="C92" s="34"/>
      <c r="D92" s="180">
        <f>SUM(D86:D91)</f>
        <v>0</v>
      </c>
      <c r="E92" s="94"/>
      <c r="F92" s="35">
        <f>SUM(F86:F91)</f>
        <v>0</v>
      </c>
      <c r="G92" s="35">
        <f>+MIN($F$109*L92,F92)</f>
        <v>0</v>
      </c>
      <c r="H92" s="137">
        <f>+IFERROR(G92/F92,0)</f>
        <v>0</v>
      </c>
      <c r="I92" s="35">
        <f>SUM(I86:I91)</f>
        <v>0</v>
      </c>
      <c r="J92" s="38">
        <f>SUM(J86:J91)</f>
        <v>0</v>
      </c>
      <c r="K92" s="154">
        <f>SUM(K86:K91)</f>
        <v>0</v>
      </c>
      <c r="L92" s="40">
        <f t="shared" si="57"/>
        <v>0.5</v>
      </c>
      <c r="M92" s="161">
        <f t="shared" si="58"/>
        <v>0.25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" customFormat="1">
      <c r="A93" s="197" t="str">
        <f>+P31</f>
        <v>HS Şemsiye Fonu Payları</v>
      </c>
      <c r="B93" s="162"/>
      <c r="C93" s="163"/>
      <c r="D93" s="192"/>
      <c r="E93" s="164">
        <f>+VLOOKUP($A$93,$P$4:$S$36,4,0)</f>
        <v>0.88</v>
      </c>
      <c r="F93" s="100">
        <f>+D93*E93</f>
        <v>0</v>
      </c>
      <c r="G93" s="165">
        <f>+F93*$H$95</f>
        <v>0</v>
      </c>
      <c r="H93" s="166"/>
      <c r="I93" s="165">
        <f>+F93*$H$95</f>
        <v>0</v>
      </c>
      <c r="J93" s="47">
        <f>+MIN($G$95*$M$93,G93)</f>
        <v>0</v>
      </c>
      <c r="K93" s="47"/>
      <c r="L93" s="167">
        <f>+VLOOKUP($A$93,P4:Q36,2,0)</f>
        <v>0.5</v>
      </c>
      <c r="M93" s="167">
        <f>+VLOOKUP($A$93,P4:R36,3,0)</f>
        <v>0.2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" customFormat="1" ht="15.75" thickBot="1">
      <c r="A94" s="196"/>
      <c r="B94" s="168"/>
      <c r="C94" s="155"/>
      <c r="D94" s="181"/>
      <c r="E94" s="164">
        <f>+VLOOKUP($A$93,$P$4:$S$36,4,0)</f>
        <v>0.88</v>
      </c>
      <c r="F94" s="104">
        <f t="shared" ref="F94" si="63">+D94*E94</f>
        <v>0</v>
      </c>
      <c r="G94" s="165">
        <f>+F94*$H$95</f>
        <v>0</v>
      </c>
      <c r="H94" s="64"/>
      <c r="I94" s="165">
        <f>+F94*$H$95</f>
        <v>0</v>
      </c>
      <c r="J94" s="47">
        <f>+MIN($G$95*$M$93,G94)</f>
        <v>0</v>
      </c>
      <c r="K94" s="131"/>
      <c r="L94" s="17">
        <f>+VLOOKUP($A$93,P5:Q33,2,0)</f>
        <v>0.5</v>
      </c>
      <c r="M94" s="17">
        <f>+VLOOKUP($A$93,P5:R33,3,0)</f>
        <v>0.2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" customFormat="1" ht="15.75" thickBot="1">
      <c r="A95" s="151"/>
      <c r="B95" s="34"/>
      <c r="C95" s="34"/>
      <c r="D95" s="180">
        <f>SUM(D93:D94)</f>
        <v>0</v>
      </c>
      <c r="E95" s="94"/>
      <c r="F95" s="35">
        <f>SUM(F93:F94)</f>
        <v>0</v>
      </c>
      <c r="G95" s="35">
        <f>+MIN($F$109*L95,F95)</f>
        <v>0</v>
      </c>
      <c r="H95" s="137">
        <f>+IFERROR(G95/F95,0)</f>
        <v>0</v>
      </c>
      <c r="I95" s="35">
        <f>SUM(I93:I94)</f>
        <v>0</v>
      </c>
      <c r="J95" s="35">
        <f>SUM(J93:J94)</f>
        <v>0</v>
      </c>
      <c r="K95" s="35">
        <f>SUM(K93:K94)</f>
        <v>0</v>
      </c>
      <c r="L95" s="41">
        <f>+VLOOKUP($A$93,$P$4:$Q$36,2,0)</f>
        <v>0.5</v>
      </c>
      <c r="M95" s="41">
        <f>+VLOOKUP($A$93,$P$4:$R$36,3,0)</f>
        <v>0.2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" customFormat="1">
      <c r="A96" s="195" t="str">
        <f>+P32</f>
        <v>BA Şemsiye Fonu Payları</v>
      </c>
      <c r="B96" s="169"/>
      <c r="C96" s="62"/>
      <c r="D96" s="186"/>
      <c r="E96" s="63">
        <f>+VLOOKUP($A$96,$P$4:$S$36,4,0)</f>
        <v>0.93</v>
      </c>
      <c r="F96" s="104">
        <f>+D96*E96</f>
        <v>0</v>
      </c>
      <c r="G96" s="165">
        <f>+F96*$H$98</f>
        <v>0</v>
      </c>
      <c r="H96" s="64"/>
      <c r="I96" s="165">
        <f>+F96*$H$98</f>
        <v>0</v>
      </c>
      <c r="J96" s="47">
        <f>+MIN($G$98*$M$96,G96)</f>
        <v>0</v>
      </c>
      <c r="K96" s="16"/>
      <c r="L96" s="17">
        <f>+VLOOKUP($A$96,P6:Q36,2,0)</f>
        <v>0.5</v>
      </c>
      <c r="M96" s="17">
        <f>+VLOOKUP($A$96,P6:R36,3,0)</f>
        <v>0.2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" customFormat="1" ht="15.75" thickBot="1">
      <c r="A97" s="196"/>
      <c r="B97" s="169"/>
      <c r="C97" s="62"/>
      <c r="D97" s="186"/>
      <c r="E97" s="63">
        <f>+VLOOKUP($A$96,$P$4:$S$36,4,0)</f>
        <v>0.93</v>
      </c>
      <c r="F97" s="104">
        <f>+D97*E97</f>
        <v>0</v>
      </c>
      <c r="G97" s="165">
        <f>+F97*$H$98</f>
        <v>0</v>
      </c>
      <c r="H97" s="64"/>
      <c r="I97" s="165">
        <f>+F97*$H$98</f>
        <v>0</v>
      </c>
      <c r="J97" s="47">
        <f>+MIN($G$98*$M$96,G97)</f>
        <v>0</v>
      </c>
      <c r="K97" s="16"/>
      <c r="L97" s="17">
        <f>+VLOOKUP($A$96,P7:Q38,2,0)</f>
        <v>0.5</v>
      </c>
      <c r="M97" s="17">
        <f>+VLOOKUP($A$96,P7:R38,3,0)</f>
        <v>0.2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" customFormat="1" ht="15.75" thickBot="1">
      <c r="A98" s="151"/>
      <c r="B98" s="34"/>
      <c r="C98" s="34"/>
      <c r="D98" s="180">
        <f>SUM(D96:D97)</f>
        <v>0</v>
      </c>
      <c r="E98" s="94"/>
      <c r="F98" s="35">
        <f>SUM(F96:F97)</f>
        <v>0</v>
      </c>
      <c r="G98" s="35">
        <f>+MIN($F$109*L98,F98)</f>
        <v>0</v>
      </c>
      <c r="H98" s="137">
        <f>+IFERROR(G98/F98,0)</f>
        <v>0</v>
      </c>
      <c r="I98" s="35">
        <f>SUM(I96:I97)</f>
        <v>0</v>
      </c>
      <c r="J98" s="35">
        <f>SUM(J96:J97)</f>
        <v>0</v>
      </c>
      <c r="K98" s="35">
        <f>SUM(K96:K97)</f>
        <v>0</v>
      </c>
      <c r="L98" s="41">
        <f>+VLOOKUP($A$96,$P$4:$Q$36,2,0)</f>
        <v>0.5</v>
      </c>
      <c r="M98" s="41">
        <f>+VLOOKUP($A$96,$P$4:$R$36,3,0)</f>
        <v>0.2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" customFormat="1">
      <c r="A99" s="195" t="s">
        <v>48</v>
      </c>
      <c r="B99" s="169"/>
      <c r="C99" s="62"/>
      <c r="D99" s="186"/>
      <c r="E99" s="63">
        <f>+VLOOKUP($A$99,$P$4:$S$36,4,0)</f>
        <v>0.97</v>
      </c>
      <c r="F99" s="104">
        <f>+D99*E99</f>
        <v>0</v>
      </c>
      <c r="G99" s="165">
        <f>+F99*$H$101</f>
        <v>0</v>
      </c>
      <c r="H99" s="64"/>
      <c r="I99" s="165">
        <f>+F99*$H$101</f>
        <v>0</v>
      </c>
      <c r="J99" s="47">
        <f>+MIN($G$101*$M$99,G99)</f>
        <v>0</v>
      </c>
      <c r="K99" s="16"/>
      <c r="L99" s="17">
        <f>+VLOOKUP($A$99,P9:Q39,2,0)</f>
        <v>0.5</v>
      </c>
      <c r="M99" s="17">
        <f>+VLOOKUP($A$99,P9:R39,3,0)</f>
        <v>0.2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" customFormat="1" ht="15.75" thickBot="1">
      <c r="A100" s="196"/>
      <c r="B100" s="169"/>
      <c r="C100" s="62"/>
      <c r="D100" s="186"/>
      <c r="E100" s="63">
        <f>+VLOOKUP($A$99,$P$4:$S$36,4,0)</f>
        <v>0.97</v>
      </c>
      <c r="F100" s="104">
        <f>+D100*E100</f>
        <v>0</v>
      </c>
      <c r="G100" s="165">
        <f>+F100*$H$101</f>
        <v>0</v>
      </c>
      <c r="H100" s="64"/>
      <c r="I100" s="165">
        <f>+F100*$H$101</f>
        <v>0</v>
      </c>
      <c r="J100" s="47">
        <f>+MIN($G$101*$M$99,G100)</f>
        <v>0</v>
      </c>
      <c r="K100" s="16"/>
      <c r="L100" s="17">
        <f>+VLOOKUP($A$99,P10:Q41,2,0)</f>
        <v>0.5</v>
      </c>
      <c r="M100" s="17">
        <f>+VLOOKUP($A$99,P10:R41,3,0)</f>
        <v>0.2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" customFormat="1" ht="15.75" thickBot="1">
      <c r="A101" s="151"/>
      <c r="B101" s="34"/>
      <c r="C101" s="34"/>
      <c r="D101" s="180">
        <f>SUM(D99:D100)</f>
        <v>0</v>
      </c>
      <c r="E101" s="94"/>
      <c r="F101" s="35">
        <f>SUM(F99:F100)</f>
        <v>0</v>
      </c>
      <c r="G101" s="35">
        <f>+MIN($F$109*L101,F101)</f>
        <v>0</v>
      </c>
      <c r="H101" s="137">
        <f>+IFERROR(G101/F101,0)</f>
        <v>0</v>
      </c>
      <c r="I101" s="35">
        <f>SUM(I99:I100)</f>
        <v>0</v>
      </c>
      <c r="J101" s="35">
        <f>SUM(J99:J100)</f>
        <v>0</v>
      </c>
      <c r="K101" s="35">
        <f>SUM(K99:K100)</f>
        <v>0</v>
      </c>
      <c r="L101" s="41">
        <f>+VLOOKUP($A$99,$P$4:$Q$36,2,0)</f>
        <v>0.5</v>
      </c>
      <c r="M101" s="41">
        <f>+VLOOKUP($A$99,$P$4:$R$36,3,0)</f>
        <v>0.2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" customFormat="1">
      <c r="A102" s="195" t="s">
        <v>45</v>
      </c>
      <c r="B102" s="65"/>
      <c r="C102" s="16"/>
      <c r="D102" s="179"/>
      <c r="E102" s="99">
        <f>+VLOOKUP($A$102,$P$4:$S$36,4,0)</f>
        <v>1</v>
      </c>
      <c r="F102" s="104">
        <f>+D102*E102</f>
        <v>0</v>
      </c>
      <c r="G102" s="13">
        <f>+F102*$H$104</f>
        <v>0</v>
      </c>
      <c r="H102" s="64"/>
      <c r="I102" s="13">
        <f>+F102*$H$104</f>
        <v>0</v>
      </c>
      <c r="J102" s="15">
        <f>+MIN($G$104*$M$102,G102)</f>
        <v>0</v>
      </c>
      <c r="K102" s="16"/>
      <c r="L102" s="17">
        <f>+VLOOKUP($A$102,$P$4:$R$36,2,0)</f>
        <v>0.5</v>
      </c>
      <c r="M102" s="17">
        <f>+VLOOKUP($A$102,$P$4:$R$36,3,0)</f>
        <v>1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ht="15.75" thickBot="1">
      <c r="A103" s="196"/>
      <c r="B103" s="65"/>
      <c r="C103" s="16"/>
      <c r="D103" s="179"/>
      <c r="E103" s="99">
        <f>+VLOOKUP($A$102,$P$4:$S$36,4,0)</f>
        <v>1</v>
      </c>
      <c r="F103" s="104">
        <f>+D103*E103</f>
        <v>0</v>
      </c>
      <c r="G103" s="13">
        <f>+F103*$H$104</f>
        <v>0</v>
      </c>
      <c r="H103" s="64"/>
      <c r="I103" s="13">
        <f>+F103*$H$104</f>
        <v>0</v>
      </c>
      <c r="J103" s="15">
        <f>+MIN($G$104*$M$102,G103)</f>
        <v>0</v>
      </c>
      <c r="K103" s="16"/>
      <c r="L103" s="17">
        <f>+VLOOKUP($A$102,$P$4:$R$36,2,0)</f>
        <v>0.5</v>
      </c>
      <c r="M103" s="17">
        <f>+VLOOKUP($A$102,$P$4:$R$36,3,0)</f>
        <v>1</v>
      </c>
    </row>
    <row r="104" spans="1:29" ht="15.75" thickBot="1">
      <c r="A104" s="151"/>
      <c r="B104" s="34"/>
      <c r="C104" s="34"/>
      <c r="D104" s="180">
        <f>SUM(D102:D103)</f>
        <v>0</v>
      </c>
      <c r="E104" s="94"/>
      <c r="F104" s="35">
        <f>SUM(F102:F103)</f>
        <v>0</v>
      </c>
      <c r="G104" s="35">
        <f>+MIN($F$109*L104,F104)</f>
        <v>0</v>
      </c>
      <c r="H104" s="137">
        <f>+IFERROR(G104/F104,0)</f>
        <v>0</v>
      </c>
      <c r="I104" s="35">
        <f>SUM(I102:I103)</f>
        <v>0</v>
      </c>
      <c r="J104" s="35">
        <f>SUM(J102:J103)</f>
        <v>0</v>
      </c>
      <c r="K104" s="35">
        <f>SUM(K102:K103)</f>
        <v>0</v>
      </c>
      <c r="L104" s="41">
        <f>+VLOOKUP(A102,P4:Q36,2,0)</f>
        <v>0.5</v>
      </c>
      <c r="M104" s="41">
        <f>+VLOOKUP(A102,P4:R36,3,0)</f>
        <v>1</v>
      </c>
    </row>
    <row r="105" spans="1:29">
      <c r="A105" s="195" t="s">
        <v>52</v>
      </c>
      <c r="B105" s="65"/>
      <c r="C105" s="16"/>
      <c r="D105" s="179"/>
      <c r="E105" s="99">
        <f>+VLOOKUP($A$105,$P$4:$S$36,4,0)</f>
        <v>1</v>
      </c>
      <c r="F105" s="104">
        <f>+D105*E105</f>
        <v>0</v>
      </c>
      <c r="G105" s="13">
        <f>+F105*$H$107</f>
        <v>0</v>
      </c>
      <c r="H105" s="64"/>
      <c r="I105" s="13">
        <f>+F105*$H$107</f>
        <v>0</v>
      </c>
      <c r="J105" s="15">
        <f>+MIN($G$107*$M$105,G105)</f>
        <v>0</v>
      </c>
      <c r="K105" s="16"/>
      <c r="L105" s="17">
        <f>+VLOOKUP($A$105,$P$4:$R$36,2,0)</f>
        <v>0.25</v>
      </c>
      <c r="M105" s="17">
        <f>+VLOOKUP($A$105,$P$4:$R$36,3,0)</f>
        <v>0.2</v>
      </c>
    </row>
    <row r="106" spans="1:29" ht="15.75" thickBot="1">
      <c r="A106" s="196"/>
      <c r="B106" s="65"/>
      <c r="C106" s="16"/>
      <c r="D106" s="179"/>
      <c r="E106" s="99">
        <f>+VLOOKUP($A$105,$P$4:$S$36,4,0)</f>
        <v>1</v>
      </c>
      <c r="F106" s="104">
        <f>+D106*E106</f>
        <v>0</v>
      </c>
      <c r="G106" s="13">
        <f>+F106*$H$107</f>
        <v>0</v>
      </c>
      <c r="H106" s="64"/>
      <c r="I106" s="13">
        <f>+F106*$H$107</f>
        <v>0</v>
      </c>
      <c r="J106" s="15">
        <f>+MIN($G$107*$M$105,G106)</f>
        <v>0</v>
      </c>
      <c r="K106" s="16"/>
      <c r="L106" s="17">
        <f>+VLOOKUP($A$105,$P$4:$R$36,2,0)</f>
        <v>0.25</v>
      </c>
      <c r="M106" s="17">
        <f>+VLOOKUP($A$105,$P$4:$R$36,3,0)</f>
        <v>0.2</v>
      </c>
    </row>
    <row r="107" spans="1:29" ht="15.75" thickBot="1">
      <c r="A107" s="151"/>
      <c r="B107" s="34"/>
      <c r="C107" s="34"/>
      <c r="D107" s="180">
        <f>SUM(D105:D106)</f>
        <v>0</v>
      </c>
      <c r="E107" s="170"/>
      <c r="F107" s="35">
        <f>SUM(F105:F106)</f>
        <v>0</v>
      </c>
      <c r="G107" s="35">
        <f>+MIN($F$109*L107,F107)</f>
        <v>0</v>
      </c>
      <c r="H107" s="137">
        <f>+IFERROR(G107/F107,0)</f>
        <v>0</v>
      </c>
      <c r="I107" s="35">
        <f>SUM(I105:I106)</f>
        <v>0</v>
      </c>
      <c r="J107" s="35">
        <f>SUM(J105:J106)</f>
        <v>0</v>
      </c>
      <c r="K107" s="35">
        <f>SUM(K105:K106)</f>
        <v>0</v>
      </c>
      <c r="L107" s="41">
        <f>+VLOOKUP(A105,P4:Q36,2,0)</f>
        <v>0.25</v>
      </c>
      <c r="M107" s="41">
        <f>+VLOOKUP(A105,P4:R36,3,0)</f>
        <v>0.2</v>
      </c>
    </row>
    <row r="108" spans="1:29" s="5" customFormat="1" ht="15.75" thickBot="1">
      <c r="A108"/>
      <c r="B108"/>
      <c r="C108"/>
      <c r="D108" s="177"/>
      <c r="E108"/>
      <c r="F108" s="75"/>
      <c r="G108" s="75"/>
      <c r="J108" s="75"/>
      <c r="K108"/>
      <c r="L108"/>
      <c r="M108"/>
      <c r="N108" s="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5.75" thickBot="1">
      <c r="A109" s="171" t="s">
        <v>47</v>
      </c>
      <c r="B109" s="172"/>
      <c r="C109" s="172"/>
      <c r="D109" s="193"/>
      <c r="E109" s="172"/>
      <c r="F109" s="173">
        <f>+F10+F26+F36+F45+F58+F71+F81+F85+F92+F95+F104+F107+F98+F101</f>
        <v>0</v>
      </c>
      <c r="G109" s="173">
        <f>+G10+G26+G36+G45+G58+G71+G81+G85+G92+G95+G104+G107+G98+G101</f>
        <v>0</v>
      </c>
      <c r="H109" s="173"/>
      <c r="I109" s="173"/>
      <c r="J109" s="173">
        <f>+J10+J26+J36+J45+J58+J71+J81+J85+J92+J95+J104+J107+J98+J101</f>
        <v>0</v>
      </c>
      <c r="K109" s="173"/>
      <c r="L109" s="173"/>
      <c r="M109" s="174"/>
      <c r="N109" s="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1" spans="1:29" s="5" customFormat="1">
      <c r="A111"/>
      <c r="B111"/>
      <c r="C111"/>
      <c r="D111" s="177"/>
      <c r="E111"/>
      <c r="F111" s="142"/>
      <c r="G111" s="142"/>
      <c r="J111"/>
      <c r="K111"/>
      <c r="L111"/>
      <c r="M111"/>
      <c r="N111" s="2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>
      <c r="A112"/>
      <c r="B112"/>
      <c r="C112"/>
      <c r="D112" s="177"/>
      <c r="E112"/>
      <c r="F112" s="175"/>
      <c r="G112"/>
      <c r="J112"/>
      <c r="K112"/>
      <c r="L112"/>
      <c r="M112"/>
      <c r="N112" s="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s="5" customFormat="1">
      <c r="A115"/>
      <c r="B115"/>
      <c r="C115"/>
      <c r="D115" s="177"/>
      <c r="E115"/>
      <c r="F115" s="142"/>
      <c r="G115" s="141"/>
      <c r="J115"/>
      <c r="K115"/>
      <c r="L115"/>
      <c r="M115"/>
      <c r="N115" s="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5" customFormat="1">
      <c r="A116"/>
      <c r="B116"/>
      <c r="C116"/>
      <c r="D116" s="177"/>
      <c r="E116"/>
      <c r="F116"/>
      <c r="G116" s="176"/>
      <c r="J116"/>
      <c r="K116"/>
      <c r="L116"/>
      <c r="M116"/>
      <c r="N116" s="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8" spans="1:29" s="5" customFormat="1" ht="33.75" customHeight="1">
      <c r="A118"/>
      <c r="B118"/>
      <c r="C118"/>
      <c r="D118" s="177"/>
      <c r="E118"/>
      <c r="F118"/>
      <c r="G118"/>
      <c r="J118"/>
      <c r="K118"/>
      <c r="L118"/>
      <c r="M118"/>
      <c r="N118" s="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0">
    <mergeCell ref="P38:W38"/>
    <mergeCell ref="A30:A32"/>
    <mergeCell ref="A5:A9"/>
    <mergeCell ref="A11:A15"/>
    <mergeCell ref="A16:A20"/>
    <mergeCell ref="A21:A25"/>
    <mergeCell ref="A27:A29"/>
    <mergeCell ref="A72:A74"/>
    <mergeCell ref="A33:A35"/>
    <mergeCell ref="A37:A40"/>
    <mergeCell ref="A41:A44"/>
    <mergeCell ref="A46:A48"/>
    <mergeCell ref="A49:A51"/>
    <mergeCell ref="A52:A54"/>
    <mergeCell ref="A55:A57"/>
    <mergeCell ref="A59:A61"/>
    <mergeCell ref="A62:A64"/>
    <mergeCell ref="A65:A67"/>
    <mergeCell ref="A68:A70"/>
    <mergeCell ref="A105:A106"/>
    <mergeCell ref="A93:A94"/>
    <mergeCell ref="A96:A97"/>
    <mergeCell ref="A102:A103"/>
    <mergeCell ref="A75:A77"/>
    <mergeCell ref="A78:A80"/>
    <mergeCell ref="A82:A84"/>
    <mergeCell ref="A86:A87"/>
    <mergeCell ref="A88:A89"/>
    <mergeCell ref="A90:A91"/>
    <mergeCell ref="A99:A100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E34A-0420-479D-B045-933F1FD8F2E4}">
  <sheetPr>
    <tabColor rgb="FFFFFF00"/>
  </sheetPr>
  <dimension ref="A1:AC118"/>
  <sheetViews>
    <sheetView tabSelected="1" topLeftCell="A17" zoomScale="70" zoomScaleNormal="70" workbookViewId="0">
      <selection activeCell="D55" sqref="D55"/>
    </sheetView>
  </sheetViews>
  <sheetFormatPr defaultRowHeight="15"/>
  <cols>
    <col min="1" max="1" width="29.5703125" customWidth="1"/>
    <col min="2" max="2" width="20.5703125" bestFit="1" customWidth="1"/>
    <col min="3" max="3" width="15.140625" customWidth="1"/>
    <col min="4" max="4" width="14.5703125" style="177" bestFit="1" customWidth="1"/>
    <col min="6" max="6" width="24.42578125" customWidth="1"/>
    <col min="7" max="7" width="26" bestFit="1" customWidth="1"/>
    <col min="8" max="8" width="12" style="5" bestFit="1" customWidth="1"/>
    <col min="9" max="9" width="19" style="5" bestFit="1" customWidth="1"/>
    <col min="10" max="10" width="26" bestFit="1" customWidth="1"/>
    <col min="11" max="11" width="16.140625" customWidth="1"/>
    <col min="12" max="12" width="11.7109375" customWidth="1"/>
    <col min="13" max="13" width="15.42578125" customWidth="1"/>
    <col min="14" max="14" width="18" style="2" bestFit="1" customWidth="1"/>
    <col min="15" max="15" width="15.28515625" bestFit="1" customWidth="1"/>
    <col min="16" max="16" width="27.85546875" customWidth="1"/>
    <col min="17" max="17" width="10.42578125" customWidth="1"/>
    <col min="18" max="20" width="10.140625" customWidth="1"/>
    <col min="21" max="21" width="19.42578125" customWidth="1"/>
    <col min="22" max="22" width="16" bestFit="1" customWidth="1"/>
    <col min="23" max="23" width="19.140625" bestFit="1" customWidth="1"/>
    <col min="24" max="24" width="8" bestFit="1" customWidth="1"/>
    <col min="25" max="25" width="21.42578125" bestFit="1" customWidth="1"/>
    <col min="26" max="27" width="20.140625" bestFit="1" customWidth="1"/>
    <col min="28" max="28" width="12.5703125" customWidth="1"/>
    <col min="29" max="29" width="14.28515625" customWidth="1"/>
  </cols>
  <sheetData>
    <row r="1" spans="1:20" ht="15.75" thickBot="1">
      <c r="F1" s="1" t="s">
        <v>0</v>
      </c>
      <c r="G1" s="1" t="s">
        <v>1</v>
      </c>
      <c r="H1" s="1"/>
      <c r="I1" s="1"/>
      <c r="J1" s="1" t="s">
        <v>2</v>
      </c>
    </row>
    <row r="2" spans="1:20">
      <c r="F2" s="3">
        <f>+F109</f>
        <v>0</v>
      </c>
      <c r="G2" s="3">
        <f>+G109</f>
        <v>0</v>
      </c>
      <c r="H2" s="4"/>
      <c r="I2" s="4"/>
      <c r="J2" s="3">
        <f>+J109</f>
        <v>0</v>
      </c>
    </row>
    <row r="3" spans="1:20" ht="15.75" thickBot="1"/>
    <row r="4" spans="1:20" ht="70.5" customHeight="1" thickTop="1" thickBot="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0</v>
      </c>
      <c r="G4" s="6" t="s">
        <v>1</v>
      </c>
      <c r="H4" s="6" t="s">
        <v>8</v>
      </c>
      <c r="I4" s="6" t="s">
        <v>9</v>
      </c>
      <c r="J4" s="6" t="s">
        <v>2</v>
      </c>
      <c r="K4" s="6" t="s">
        <v>10</v>
      </c>
      <c r="L4" s="6" t="s">
        <v>11</v>
      </c>
      <c r="M4" s="6" t="s">
        <v>12</v>
      </c>
      <c r="N4" s="8"/>
      <c r="P4" s="9" t="s">
        <v>3</v>
      </c>
      <c r="Q4" s="10" t="s">
        <v>11</v>
      </c>
      <c r="R4" s="10" t="s">
        <v>12</v>
      </c>
      <c r="S4" s="11" t="s">
        <v>13</v>
      </c>
      <c r="T4" s="12"/>
    </row>
    <row r="5" spans="1:20" ht="15.75" thickTop="1">
      <c r="A5" s="211" t="s">
        <v>14</v>
      </c>
      <c r="B5" s="13"/>
      <c r="C5" s="13"/>
      <c r="D5" s="178"/>
      <c r="E5" s="14">
        <f>+VLOOKUP($A$5,$P$5:$S$29,4,FALSE)</f>
        <v>1</v>
      </c>
      <c r="F5" s="13">
        <f>+D5*E5</f>
        <v>0</v>
      </c>
      <c r="G5" s="13">
        <f>+F5*$H$10</f>
        <v>0</v>
      </c>
      <c r="H5" s="13"/>
      <c r="I5" s="13">
        <f>+F5*$H$10</f>
        <v>0</v>
      </c>
      <c r="J5" s="15">
        <f>MIN($G$10*$M$5,G5)</f>
        <v>0</v>
      </c>
      <c r="K5" s="16"/>
      <c r="L5" s="17">
        <f>+VLOOKUP($A$5,$P$5:$Q$29,2,FALSE)</f>
        <v>1</v>
      </c>
      <c r="M5" s="17">
        <f>+VLOOKUP($A$5,$P$5:$R$29,3,FALSE)</f>
        <v>1</v>
      </c>
      <c r="N5" s="18"/>
      <c r="P5" s="19" t="s">
        <v>15</v>
      </c>
      <c r="Q5" s="20">
        <v>0.5</v>
      </c>
      <c r="R5" s="20">
        <v>0.5</v>
      </c>
      <c r="S5" s="21">
        <v>0.94</v>
      </c>
      <c r="T5" s="22"/>
    </row>
    <row r="6" spans="1:20">
      <c r="A6" s="207"/>
      <c r="B6" s="13"/>
      <c r="C6" s="13"/>
      <c r="D6" s="179"/>
      <c r="E6" s="14">
        <f>+VLOOKUP($A$5,$P$5:$S$29,4,FALSE)</f>
        <v>1</v>
      </c>
      <c r="F6" s="13">
        <f>+D6*E6</f>
        <v>0</v>
      </c>
      <c r="G6" s="13">
        <f>+F6*$H$10</f>
        <v>0</v>
      </c>
      <c r="H6" s="13"/>
      <c r="I6" s="13">
        <f>+F6*$H$10</f>
        <v>0</v>
      </c>
      <c r="J6" s="15">
        <f t="shared" ref="J6:J9" si="0">MIN($G$10*$M$5,G6)</f>
        <v>0</v>
      </c>
      <c r="K6" s="16"/>
      <c r="L6" s="17">
        <f>+VLOOKUP($A$5,$P$5:$Q$29,2,FALSE)</f>
        <v>1</v>
      </c>
      <c r="M6" s="17">
        <f>+VLOOKUP($A$5,$P$5:$R$29,3,FALSE)</f>
        <v>1</v>
      </c>
      <c r="N6" s="18"/>
      <c r="P6" s="23" t="s">
        <v>16</v>
      </c>
      <c r="Q6" s="24">
        <v>0.5</v>
      </c>
      <c r="R6" s="24">
        <v>0.5</v>
      </c>
      <c r="S6" s="25">
        <v>0.81</v>
      </c>
      <c r="T6" s="22"/>
    </row>
    <row r="7" spans="1:20" ht="15.75" thickBot="1">
      <c r="A7" s="207"/>
      <c r="B7" s="13"/>
      <c r="C7" s="13"/>
      <c r="D7" s="179"/>
      <c r="E7" s="14">
        <f>+VLOOKUP($A$5,$P$5:$S$29,4,FALSE)</f>
        <v>1</v>
      </c>
      <c r="F7" s="13">
        <f t="shared" ref="F7:F9" si="1">+D7*E7</f>
        <v>0</v>
      </c>
      <c r="G7" s="13">
        <f>+F7*$H$10</f>
        <v>0</v>
      </c>
      <c r="H7" s="13"/>
      <c r="I7" s="13">
        <f>+F7*$H$10</f>
        <v>0</v>
      </c>
      <c r="J7" s="15">
        <f t="shared" si="0"/>
        <v>0</v>
      </c>
      <c r="K7" s="16"/>
      <c r="L7" s="17">
        <f>+VLOOKUP($A$5,$P$5:$Q$29,2,FALSE)</f>
        <v>1</v>
      </c>
      <c r="M7" s="17">
        <f>+VLOOKUP($A$5,$P$5:$R$29,3,FALSE)</f>
        <v>1</v>
      </c>
      <c r="N7" s="18"/>
      <c r="P7" s="26" t="s">
        <v>17</v>
      </c>
      <c r="Q7" s="27">
        <v>0.5</v>
      </c>
      <c r="R7" s="27">
        <v>0.5</v>
      </c>
      <c r="S7" s="28">
        <v>0.78</v>
      </c>
      <c r="T7" s="22"/>
    </row>
    <row r="8" spans="1:20" ht="15.75" thickBot="1">
      <c r="A8" s="207"/>
      <c r="B8" s="13"/>
      <c r="C8" s="13"/>
      <c r="D8" s="179"/>
      <c r="E8" s="14">
        <f>+VLOOKUP($A$5,$P$5:$S$29,4,FALSE)</f>
        <v>1</v>
      </c>
      <c r="F8" s="13">
        <f t="shared" si="1"/>
        <v>0</v>
      </c>
      <c r="G8" s="13">
        <f>+F8*$H$10</f>
        <v>0</v>
      </c>
      <c r="H8" s="13"/>
      <c r="I8" s="13">
        <f>+F8*$H$10</f>
        <v>0</v>
      </c>
      <c r="J8" s="15">
        <f t="shared" si="0"/>
        <v>0</v>
      </c>
      <c r="K8" s="16"/>
      <c r="L8" s="17">
        <f>+VLOOKUP($A$5,$P$5:$Q$29,2,FALSE)</f>
        <v>1</v>
      </c>
      <c r="M8" s="17">
        <f>+VLOOKUP($A$5,$P$5:$R$29,3,FALSE)</f>
        <v>1</v>
      </c>
      <c r="N8" s="29"/>
      <c r="P8" s="30" t="s">
        <v>18</v>
      </c>
      <c r="Q8" s="31">
        <v>0.5</v>
      </c>
      <c r="R8" s="31">
        <v>1</v>
      </c>
      <c r="S8" s="32">
        <v>0.9</v>
      </c>
      <c r="T8" s="22"/>
    </row>
    <row r="9" spans="1:20" ht="15.75" thickBot="1">
      <c r="A9" s="212"/>
      <c r="B9" s="13"/>
      <c r="C9" s="13"/>
      <c r="D9" s="179"/>
      <c r="E9" s="14">
        <f>+VLOOKUP($A$5,$P$5:$S$29,4,FALSE)</f>
        <v>1</v>
      </c>
      <c r="F9" s="13">
        <f t="shared" si="1"/>
        <v>0</v>
      </c>
      <c r="G9" s="13">
        <f>+F9*$H$10</f>
        <v>0</v>
      </c>
      <c r="H9" s="13"/>
      <c r="I9" s="13">
        <f>+F9*$H$10</f>
        <v>0</v>
      </c>
      <c r="J9" s="15">
        <f t="shared" si="0"/>
        <v>0</v>
      </c>
      <c r="K9" s="16"/>
      <c r="L9" s="17">
        <f>+VLOOKUP($A$5,$P$5:$Q$29,2,FALSE)</f>
        <v>1</v>
      </c>
      <c r="M9" s="17">
        <f>+VLOOKUP($A$5,$P$5:$R$29,3,FALSE)</f>
        <v>1</v>
      </c>
      <c r="N9" s="18"/>
      <c r="P9" s="30" t="s">
        <v>19</v>
      </c>
      <c r="Q9" s="31">
        <v>0.5</v>
      </c>
      <c r="R9" s="31">
        <v>1</v>
      </c>
      <c r="S9" s="32">
        <v>0.89</v>
      </c>
      <c r="T9" s="22"/>
    </row>
    <row r="10" spans="1:20" ht="15.75" thickBot="1">
      <c r="A10" s="33"/>
      <c r="B10" s="34"/>
      <c r="C10" s="34"/>
      <c r="D10" s="180"/>
      <c r="E10" s="36"/>
      <c r="F10" s="35">
        <f>SUM(F5:F9)</f>
        <v>0</v>
      </c>
      <c r="G10" s="35">
        <f>+MIN($F$109*L10,F10)</f>
        <v>0</v>
      </c>
      <c r="H10" s="37">
        <f>+IFERROR(G10/F10,0)</f>
        <v>0</v>
      </c>
      <c r="I10" s="35">
        <f>SUM(I5:I9)</f>
        <v>0</v>
      </c>
      <c r="J10" s="38">
        <f>SUM(J5:J9)</f>
        <v>0</v>
      </c>
      <c r="K10" s="39" t="s">
        <v>20</v>
      </c>
      <c r="L10" s="40">
        <f>+VLOOKUP($A$5,$P$5:$Q$35,2,FALSE)</f>
        <v>1</v>
      </c>
      <c r="M10" s="41">
        <f>+VLOOKUP($A$5,$P$5:$R$35,3,FALSE)</f>
        <v>1</v>
      </c>
      <c r="N10" s="42"/>
      <c r="P10" s="30" t="s">
        <v>21</v>
      </c>
      <c r="Q10" s="31">
        <v>0.5</v>
      </c>
      <c r="R10" s="31">
        <v>1</v>
      </c>
      <c r="S10" s="32">
        <v>0.89</v>
      </c>
      <c r="T10" s="22"/>
    </row>
    <row r="11" spans="1:20" ht="15.75" thickBot="1">
      <c r="A11" s="208" t="s">
        <v>15</v>
      </c>
      <c r="B11" s="43"/>
      <c r="C11" s="44"/>
      <c r="D11" s="181"/>
      <c r="E11" s="46">
        <f>+VLOOKUP($A$11,$P$5:$S$29,4,FALSE)</f>
        <v>0.94</v>
      </c>
      <c r="F11" s="13">
        <f>D11*E11</f>
        <v>0</v>
      </c>
      <c r="G11" s="13">
        <f>+F11*$H$26</f>
        <v>0</v>
      </c>
      <c r="H11" s="13"/>
      <c r="I11" s="13">
        <f>+F11*$H$26</f>
        <v>0</v>
      </c>
      <c r="J11" s="15">
        <f>MIN($G$26*$M$11,G11)</f>
        <v>0</v>
      </c>
      <c r="K11" s="47"/>
      <c r="L11" s="17">
        <f>+VLOOKUP($A$11,$P$5:$Q$29,2,FALSE)</f>
        <v>0.5</v>
      </c>
      <c r="M11" s="17">
        <f>+VLOOKUP($A$11,$P$5:$R$29,3,FALSE)</f>
        <v>0.5</v>
      </c>
      <c r="N11" s="42"/>
      <c r="P11" s="30" t="s">
        <v>14</v>
      </c>
      <c r="Q11" s="31">
        <v>1</v>
      </c>
      <c r="R11" s="31">
        <v>1</v>
      </c>
      <c r="S11" s="32">
        <v>1</v>
      </c>
      <c r="T11" s="22"/>
    </row>
    <row r="12" spans="1:20" ht="15.75" thickBot="1">
      <c r="A12" s="203"/>
      <c r="B12" s="43"/>
      <c r="C12" s="44"/>
      <c r="D12" s="181"/>
      <c r="E12" s="46">
        <f>+VLOOKUP($A$11,$P$5:$S$29,4,FALSE)</f>
        <v>0.94</v>
      </c>
      <c r="F12" s="13">
        <f t="shared" ref="F12:F15" si="2">D12*E12</f>
        <v>0</v>
      </c>
      <c r="G12" s="13">
        <f t="shared" ref="G12:G25" si="3">+F12*$H$26</f>
        <v>0</v>
      </c>
      <c r="H12" s="13"/>
      <c r="I12" s="13">
        <f t="shared" ref="I12:I25" si="4">+F12*$H$26</f>
        <v>0</v>
      </c>
      <c r="J12" s="15">
        <f t="shared" ref="J12:J25" si="5">MIN($G$26*$M$11,G12)</f>
        <v>0</v>
      </c>
      <c r="K12" s="15"/>
      <c r="L12" s="17">
        <f>+VLOOKUP($A$11,$P$5:$Q$29,2,FALSE)</f>
        <v>0.5</v>
      </c>
      <c r="M12" s="17">
        <f>+VLOOKUP($A$11,$P$5:$R$29,3,FALSE)</f>
        <v>0.5</v>
      </c>
      <c r="N12" s="42"/>
      <c r="P12" s="48" t="s">
        <v>22</v>
      </c>
      <c r="Q12" s="49">
        <v>0</v>
      </c>
      <c r="R12" s="49">
        <v>0</v>
      </c>
      <c r="S12" s="50">
        <v>0</v>
      </c>
      <c r="T12" s="22"/>
    </row>
    <row r="13" spans="1:20">
      <c r="A13" s="203"/>
      <c r="B13" s="43"/>
      <c r="C13" s="44"/>
      <c r="D13" s="181"/>
      <c r="E13" s="46">
        <f>+VLOOKUP($A$11,$P$5:$S$29,4,FALSE)</f>
        <v>0.94</v>
      </c>
      <c r="F13" s="13">
        <f t="shared" si="2"/>
        <v>0</v>
      </c>
      <c r="G13" s="13">
        <f t="shared" si="3"/>
        <v>0</v>
      </c>
      <c r="H13" s="13"/>
      <c r="I13" s="13">
        <f t="shared" si="4"/>
        <v>0</v>
      </c>
      <c r="J13" s="15">
        <f t="shared" si="5"/>
        <v>0</v>
      </c>
      <c r="K13" s="15"/>
      <c r="L13" s="17">
        <f>+VLOOKUP($A$11,$P$5:$Q$29,2,FALSE)</f>
        <v>0.5</v>
      </c>
      <c r="M13" s="17">
        <f>+VLOOKUP($A$11,$P$5:$R$29,3,FALSE)</f>
        <v>0.5</v>
      </c>
      <c r="N13" s="18"/>
      <c r="P13" s="51" t="s">
        <v>23</v>
      </c>
      <c r="Q13" s="52">
        <v>0.4</v>
      </c>
      <c r="R13" s="52">
        <v>0.75</v>
      </c>
      <c r="S13" s="53">
        <v>0.84</v>
      </c>
      <c r="T13" s="22"/>
    </row>
    <row r="14" spans="1:20" ht="15.75" thickBot="1">
      <c r="A14" s="203"/>
      <c r="B14" s="43"/>
      <c r="C14" s="44"/>
      <c r="D14" s="181"/>
      <c r="E14" s="46">
        <f>+VLOOKUP($A$11,$P$5:$S$29,4,FALSE)</f>
        <v>0.94</v>
      </c>
      <c r="F14" s="13">
        <f t="shared" si="2"/>
        <v>0</v>
      </c>
      <c r="G14" s="13">
        <f t="shared" si="3"/>
        <v>0</v>
      </c>
      <c r="H14" s="13"/>
      <c r="I14" s="13">
        <f t="shared" si="4"/>
        <v>0</v>
      </c>
      <c r="J14" s="15">
        <f t="shared" si="5"/>
        <v>0</v>
      </c>
      <c r="K14" s="15"/>
      <c r="L14" s="17">
        <f>+VLOOKUP($A$11,$P$5:$Q$29,2,FALSE)</f>
        <v>0.5</v>
      </c>
      <c r="M14" s="17">
        <f>+VLOOKUP($A$11,$P$5:$R$29,3,FALSE)</f>
        <v>0.5</v>
      </c>
      <c r="N14" s="18"/>
      <c r="P14" s="54" t="s">
        <v>24</v>
      </c>
      <c r="Q14" s="55">
        <v>0.4</v>
      </c>
      <c r="R14" s="55">
        <v>0.75</v>
      </c>
      <c r="S14" s="56">
        <v>0.83</v>
      </c>
      <c r="T14" s="22"/>
    </row>
    <row r="15" spans="1:20">
      <c r="A15" s="203"/>
      <c r="B15" s="43"/>
      <c r="C15" s="44"/>
      <c r="D15" s="181"/>
      <c r="E15" s="46">
        <f>+VLOOKUP($A$11,$P$5:$S$29,4,FALSE)</f>
        <v>0.94</v>
      </c>
      <c r="F15" s="13">
        <f t="shared" si="2"/>
        <v>0</v>
      </c>
      <c r="G15" s="13">
        <f t="shared" si="3"/>
        <v>0</v>
      </c>
      <c r="H15" s="13"/>
      <c r="I15" s="13">
        <f t="shared" si="4"/>
        <v>0</v>
      </c>
      <c r="J15" s="15">
        <f t="shared" si="5"/>
        <v>0</v>
      </c>
      <c r="K15" s="15"/>
      <c r="L15" s="17">
        <f>+VLOOKUP($A$11,$P$5:$Q$29,2,FALSE)</f>
        <v>0.5</v>
      </c>
      <c r="M15" s="17">
        <f>+VLOOKUP($A$11,$P$5:$R$29,3,FALSE)</f>
        <v>0.5</v>
      </c>
      <c r="N15" s="18"/>
      <c r="P15" s="57" t="s">
        <v>25</v>
      </c>
      <c r="Q15" s="58">
        <v>0.5</v>
      </c>
      <c r="R15" s="58">
        <v>0.5</v>
      </c>
      <c r="S15" s="59">
        <v>0.89</v>
      </c>
      <c r="T15" s="22"/>
    </row>
    <row r="16" spans="1:20">
      <c r="A16" s="203" t="s">
        <v>16</v>
      </c>
      <c r="B16" s="60"/>
      <c r="C16" s="61"/>
      <c r="D16" s="182"/>
      <c r="E16" s="63">
        <f>+VLOOKUP($A$16,$P$5:$S$29,4,FALSE)</f>
        <v>0.81</v>
      </c>
      <c r="F16" s="13">
        <f>+D16*E16</f>
        <v>0</v>
      </c>
      <c r="G16" s="13">
        <f>+F16*$H$26</f>
        <v>0</v>
      </c>
      <c r="H16" s="64"/>
      <c r="I16" s="13">
        <f t="shared" si="4"/>
        <v>0</v>
      </c>
      <c r="J16" s="15">
        <f t="shared" si="5"/>
        <v>0</v>
      </c>
      <c r="K16" s="65"/>
      <c r="L16" s="17">
        <f>+VLOOKUP($A$16,$P$5:$Q$29,2,FALSE)</f>
        <v>0.5</v>
      </c>
      <c r="M16" s="17">
        <f>+VLOOKUP($A$16,$P$5:$R$29,3,FALSE)</f>
        <v>0.5</v>
      </c>
      <c r="N16" s="18"/>
      <c r="P16" s="66" t="s">
        <v>26</v>
      </c>
      <c r="Q16" s="67">
        <v>0.5</v>
      </c>
      <c r="R16" s="67">
        <v>0.5</v>
      </c>
      <c r="S16" s="68">
        <v>0.89</v>
      </c>
      <c r="T16" s="22"/>
    </row>
    <row r="17" spans="1:20">
      <c r="A17" s="203"/>
      <c r="B17" s="60"/>
      <c r="C17" s="61"/>
      <c r="D17" s="182"/>
      <c r="E17" s="63">
        <f>+VLOOKUP($A$16,$P$5:$S$29,4,FALSE)</f>
        <v>0.81</v>
      </c>
      <c r="F17" s="13">
        <f>+D17*E17</f>
        <v>0</v>
      </c>
      <c r="G17" s="13">
        <f t="shared" si="3"/>
        <v>0</v>
      </c>
      <c r="H17" s="64"/>
      <c r="I17" s="13">
        <f t="shared" si="4"/>
        <v>0</v>
      </c>
      <c r="J17" s="15">
        <f t="shared" si="5"/>
        <v>0</v>
      </c>
      <c r="K17" s="65"/>
      <c r="L17" s="17">
        <f>+VLOOKUP($A$16,$P$5:$Q$29,2,FALSE)</f>
        <v>0.5</v>
      </c>
      <c r="M17" s="17">
        <f>+VLOOKUP($A$16,$P$5:$R$29,3,FALSE)</f>
        <v>0.5</v>
      </c>
      <c r="N17" s="18"/>
      <c r="P17" s="69" t="s">
        <v>27</v>
      </c>
      <c r="Q17" s="70">
        <v>0.5</v>
      </c>
      <c r="R17" s="70">
        <v>0.5</v>
      </c>
      <c r="S17" s="71">
        <v>0.88</v>
      </c>
      <c r="T17" s="22"/>
    </row>
    <row r="18" spans="1:20" ht="15.75" thickBot="1">
      <c r="A18" s="203"/>
      <c r="B18" s="60"/>
      <c r="C18" s="61"/>
      <c r="D18" s="182"/>
      <c r="E18" s="63">
        <f>+VLOOKUP($A$16,$P$5:$S$29,4,FALSE)</f>
        <v>0.81</v>
      </c>
      <c r="F18" s="13">
        <f t="shared" ref="F18:F20" si="6">+D18*E18</f>
        <v>0</v>
      </c>
      <c r="G18" s="13">
        <f t="shared" si="3"/>
        <v>0</v>
      </c>
      <c r="H18" s="64"/>
      <c r="I18" s="13">
        <f t="shared" si="4"/>
        <v>0</v>
      </c>
      <c r="J18" s="15">
        <f t="shared" si="5"/>
        <v>0</v>
      </c>
      <c r="K18" s="65"/>
      <c r="L18" s="17">
        <f>+VLOOKUP($A$16,$P$5:$Q$29,2,FALSE)</f>
        <v>0.5</v>
      </c>
      <c r="M18" s="17">
        <f>+VLOOKUP($A$16,$P$5:$R$29,3,FALSE)</f>
        <v>0.5</v>
      </c>
      <c r="N18" s="18"/>
      <c r="P18" s="72" t="s">
        <v>28</v>
      </c>
      <c r="Q18" s="73">
        <v>0.5</v>
      </c>
      <c r="R18" s="73">
        <v>0.5</v>
      </c>
      <c r="S18" s="74">
        <v>0.86</v>
      </c>
      <c r="T18" s="22"/>
    </row>
    <row r="19" spans="1:20">
      <c r="A19" s="203"/>
      <c r="B19" s="60"/>
      <c r="C19" s="61"/>
      <c r="D19" s="182"/>
      <c r="E19" s="63">
        <f>+VLOOKUP($A$16,$P$5:$S$29,4,FALSE)</f>
        <v>0.81</v>
      </c>
      <c r="F19" s="13">
        <f t="shared" si="6"/>
        <v>0</v>
      </c>
      <c r="G19" s="13">
        <f t="shared" si="3"/>
        <v>0</v>
      </c>
      <c r="H19" s="64"/>
      <c r="I19" s="13">
        <f t="shared" si="4"/>
        <v>0</v>
      </c>
      <c r="J19" s="15">
        <f t="shared" si="5"/>
        <v>0</v>
      </c>
      <c r="K19" s="65"/>
      <c r="L19" s="17">
        <f>+VLOOKUP($A$16,$P$5:$Q$29,2,FALSE)</f>
        <v>0.5</v>
      </c>
      <c r="M19" s="17">
        <f>+VLOOKUP($A$16,$P$5:$R$29,3,FALSE)</f>
        <v>0.5</v>
      </c>
      <c r="N19" s="18"/>
      <c r="O19" s="75"/>
      <c r="P19" s="76" t="s">
        <v>29</v>
      </c>
      <c r="Q19" s="77">
        <v>0.5</v>
      </c>
      <c r="R19" s="77">
        <v>0.5</v>
      </c>
      <c r="S19" s="78">
        <v>0.89</v>
      </c>
    </row>
    <row r="20" spans="1:20">
      <c r="A20" s="203"/>
      <c r="B20" s="60"/>
      <c r="C20" s="61"/>
      <c r="D20" s="182"/>
      <c r="E20" s="63">
        <f>+VLOOKUP($A$16,$P$5:$S$29,4,FALSE)</f>
        <v>0.81</v>
      </c>
      <c r="F20" s="13">
        <f t="shared" si="6"/>
        <v>0</v>
      </c>
      <c r="G20" s="13">
        <f t="shared" si="3"/>
        <v>0</v>
      </c>
      <c r="H20" s="64"/>
      <c r="I20" s="13">
        <f t="shared" si="4"/>
        <v>0</v>
      </c>
      <c r="J20" s="15">
        <f t="shared" si="5"/>
        <v>0</v>
      </c>
      <c r="K20" s="65"/>
      <c r="L20" s="17">
        <f>+VLOOKUP($A$16,$P$5:$Q$29,2,FALSE)</f>
        <v>0.5</v>
      </c>
      <c r="M20" s="17">
        <f>+VLOOKUP($A$16,$P$5:$R$29,3,FALSE)</f>
        <v>0.5</v>
      </c>
      <c r="N20" s="42"/>
      <c r="P20" s="79" t="s">
        <v>30</v>
      </c>
      <c r="Q20" s="80">
        <v>0.5</v>
      </c>
      <c r="R20" s="80">
        <v>0.5</v>
      </c>
      <c r="S20" s="81">
        <v>0.85</v>
      </c>
    </row>
    <row r="21" spans="1:20">
      <c r="A21" s="203" t="s">
        <v>17</v>
      </c>
      <c r="B21" s="82"/>
      <c r="C21" s="83"/>
      <c r="D21" s="183"/>
      <c r="E21" s="85">
        <f>+VLOOKUP($A$21,$P$5:$S$29,4,FALSE)</f>
        <v>0.78</v>
      </c>
      <c r="F21" s="13">
        <f>+D21*E21</f>
        <v>0</v>
      </c>
      <c r="G21" s="13">
        <f t="shared" si="3"/>
        <v>0</v>
      </c>
      <c r="H21" s="64"/>
      <c r="I21" s="13">
        <f t="shared" si="4"/>
        <v>0</v>
      </c>
      <c r="J21" s="15">
        <f t="shared" si="5"/>
        <v>0</v>
      </c>
      <c r="K21" s="65"/>
      <c r="L21" s="17">
        <f t="shared" ref="L21:L26" si="7">+VLOOKUP($A$21,$P$5:$Q$29,2,FALSE)</f>
        <v>0.5</v>
      </c>
      <c r="M21" s="17">
        <f t="shared" ref="M21:M26" si="8">+VLOOKUP($A$21,$P$5:$R$29,3,FALSE)</f>
        <v>0.5</v>
      </c>
      <c r="N21" s="42"/>
      <c r="P21" s="79" t="s">
        <v>31</v>
      </c>
      <c r="Q21" s="80">
        <v>0.5</v>
      </c>
      <c r="R21" s="80">
        <v>0.5</v>
      </c>
      <c r="S21" s="81">
        <v>0.66</v>
      </c>
    </row>
    <row r="22" spans="1:20">
      <c r="A22" s="203"/>
      <c r="B22" s="82"/>
      <c r="C22" s="83"/>
      <c r="D22" s="183"/>
      <c r="E22" s="85">
        <f>+VLOOKUP($A$21,$P$5:$S$29,4,FALSE)</f>
        <v>0.78</v>
      </c>
      <c r="F22" s="13">
        <f>+D22*E22</f>
        <v>0</v>
      </c>
      <c r="G22" s="13">
        <f t="shared" si="3"/>
        <v>0</v>
      </c>
      <c r="H22" s="64"/>
      <c r="I22" s="13">
        <f t="shared" si="4"/>
        <v>0</v>
      </c>
      <c r="J22" s="15">
        <f t="shared" si="5"/>
        <v>0</v>
      </c>
      <c r="K22" s="65"/>
      <c r="L22" s="17">
        <f t="shared" si="7"/>
        <v>0.5</v>
      </c>
      <c r="M22" s="17">
        <f t="shared" si="8"/>
        <v>0.5</v>
      </c>
      <c r="N22" s="18"/>
      <c r="P22" s="86" t="s">
        <v>32</v>
      </c>
      <c r="Q22" s="87">
        <v>0.5</v>
      </c>
      <c r="R22" s="87">
        <v>0.5</v>
      </c>
      <c r="S22" s="88">
        <v>0.66</v>
      </c>
    </row>
    <row r="23" spans="1:20">
      <c r="A23" s="203"/>
      <c r="B23" s="82"/>
      <c r="C23" s="83"/>
      <c r="D23" s="183"/>
      <c r="E23" s="85">
        <f>+VLOOKUP($A$21,$P$5:$S$29,4,FALSE)</f>
        <v>0.78</v>
      </c>
      <c r="F23" s="13">
        <f t="shared" ref="F23:F25" si="9">+D23*E23</f>
        <v>0</v>
      </c>
      <c r="G23" s="13">
        <f t="shared" si="3"/>
        <v>0</v>
      </c>
      <c r="H23" s="64"/>
      <c r="I23" s="13">
        <f t="shared" si="4"/>
        <v>0</v>
      </c>
      <c r="J23" s="15">
        <f t="shared" si="5"/>
        <v>0</v>
      </c>
      <c r="K23" s="65"/>
      <c r="L23" s="17">
        <f t="shared" si="7"/>
        <v>0.5</v>
      </c>
      <c r="M23" s="17">
        <f t="shared" si="8"/>
        <v>0.5</v>
      </c>
      <c r="N23" s="18"/>
      <c r="P23" s="89" t="s">
        <v>33</v>
      </c>
      <c r="Q23" s="90">
        <v>0.5</v>
      </c>
      <c r="R23" s="90">
        <v>0.4</v>
      </c>
      <c r="S23" s="91">
        <v>0.92</v>
      </c>
    </row>
    <row r="24" spans="1:20">
      <c r="A24" s="203"/>
      <c r="B24" s="82"/>
      <c r="C24" s="83"/>
      <c r="D24" s="183"/>
      <c r="E24" s="85">
        <f>+VLOOKUP($A$21,$P$5:$S$29,4,FALSE)</f>
        <v>0.78</v>
      </c>
      <c r="F24" s="13">
        <f t="shared" si="9"/>
        <v>0</v>
      </c>
      <c r="G24" s="13">
        <f t="shared" si="3"/>
        <v>0</v>
      </c>
      <c r="H24" s="64"/>
      <c r="I24" s="13">
        <f t="shared" si="4"/>
        <v>0</v>
      </c>
      <c r="J24" s="15">
        <f t="shared" si="5"/>
        <v>0</v>
      </c>
      <c r="K24" s="65"/>
      <c r="L24" s="17">
        <f t="shared" si="7"/>
        <v>0.5</v>
      </c>
      <c r="M24" s="17">
        <f t="shared" si="8"/>
        <v>0.5</v>
      </c>
      <c r="N24" s="18"/>
      <c r="P24" s="89" t="s">
        <v>34</v>
      </c>
      <c r="Q24" s="90">
        <v>0.5</v>
      </c>
      <c r="R24" s="90">
        <v>0.4</v>
      </c>
      <c r="S24" s="91">
        <v>0.79</v>
      </c>
    </row>
    <row r="25" spans="1:20" ht="15.75" thickBot="1">
      <c r="A25" s="204"/>
      <c r="B25" s="82"/>
      <c r="C25" s="83"/>
      <c r="D25" s="183"/>
      <c r="E25" s="85">
        <f>+VLOOKUP($A$21,$P$5:$S$29,4,FALSE)</f>
        <v>0.78</v>
      </c>
      <c r="F25" s="13">
        <f t="shared" si="9"/>
        <v>0</v>
      </c>
      <c r="G25" s="13">
        <f t="shared" si="3"/>
        <v>0</v>
      </c>
      <c r="H25" s="64"/>
      <c r="I25" s="13">
        <f t="shared" si="4"/>
        <v>0</v>
      </c>
      <c r="J25" s="15">
        <f t="shared" si="5"/>
        <v>0</v>
      </c>
      <c r="K25" s="65"/>
      <c r="L25" s="17">
        <f t="shared" si="7"/>
        <v>0.5</v>
      </c>
      <c r="M25" s="17">
        <f t="shared" si="8"/>
        <v>0.5</v>
      </c>
      <c r="N25" s="42"/>
      <c r="P25" s="89" t="s">
        <v>35</v>
      </c>
      <c r="Q25" s="90">
        <v>0.5</v>
      </c>
      <c r="R25" s="90">
        <v>0.4</v>
      </c>
      <c r="S25" s="91">
        <v>0.76</v>
      </c>
    </row>
    <row r="26" spans="1:20" ht="15.75" thickBot="1">
      <c r="A26" s="92" t="s">
        <v>36</v>
      </c>
      <c r="B26" s="34"/>
      <c r="C26" s="93" t="s">
        <v>37</v>
      </c>
      <c r="D26" s="180">
        <f>+SUM(D11:D25)</f>
        <v>0</v>
      </c>
      <c r="E26" s="94"/>
      <c r="F26" s="35">
        <f>SUM(F11:F25)</f>
        <v>0</v>
      </c>
      <c r="G26" s="35">
        <f>+MIN($F$109*L26,F26)</f>
        <v>0</v>
      </c>
      <c r="H26" s="37">
        <f>+IFERROR(G26/F26,0)</f>
        <v>0</v>
      </c>
      <c r="I26" s="35">
        <f>SUM(I11:I25)</f>
        <v>0</v>
      </c>
      <c r="J26" s="38">
        <f t="shared" ref="J26" si="10">SUM(J11:J25)</f>
        <v>0</v>
      </c>
      <c r="K26" s="39" t="s">
        <v>38</v>
      </c>
      <c r="L26" s="40">
        <f t="shared" si="7"/>
        <v>0.5</v>
      </c>
      <c r="M26" s="41">
        <f t="shared" si="8"/>
        <v>0.5</v>
      </c>
      <c r="N26" s="42">
        <f>D16*E16</f>
        <v>0</v>
      </c>
      <c r="P26" s="95"/>
      <c r="Q26" s="96"/>
      <c r="R26" s="96"/>
      <c r="S26" s="97"/>
    </row>
    <row r="27" spans="1:20">
      <c r="A27" s="206" t="s">
        <v>18</v>
      </c>
      <c r="B27" s="98"/>
      <c r="C27" s="13"/>
      <c r="D27" s="184">
        <f t="shared" ref="D27:D29" si="11">+C27*K27</f>
        <v>0</v>
      </c>
      <c r="E27" s="99">
        <f>+VLOOKUP($A$27,$P$5:$S$29,4,FALSE)</f>
        <v>0.9</v>
      </c>
      <c r="F27" s="13">
        <f t="shared" ref="F27:F29" si="12">+D27*E27</f>
        <v>0</v>
      </c>
      <c r="G27" s="13">
        <f>+F27*$H$36</f>
        <v>0</v>
      </c>
      <c r="H27" s="13"/>
      <c r="I27" s="13">
        <f>+F27*$H$36</f>
        <v>0</v>
      </c>
      <c r="J27" s="15">
        <f>+MIN($G$36*$M$27,G27)</f>
        <v>0</v>
      </c>
      <c r="K27" s="100"/>
      <c r="L27" s="17">
        <f>+VLOOKUP($A$27,$P$5:$Q$29,2,FALSE)</f>
        <v>0.5</v>
      </c>
      <c r="M27" s="17">
        <f>+VLOOKUP($A$27,$P$5:$R$29,3,FALSE)</f>
        <v>1</v>
      </c>
      <c r="N27" s="18"/>
      <c r="P27" s="101" t="s">
        <v>39</v>
      </c>
      <c r="Q27" s="102">
        <v>0.5</v>
      </c>
      <c r="R27" s="102">
        <v>0.25</v>
      </c>
      <c r="S27" s="103">
        <v>0.92</v>
      </c>
    </row>
    <row r="28" spans="1:20">
      <c r="A28" s="207"/>
      <c r="B28" s="13"/>
      <c r="C28" s="13"/>
      <c r="D28" s="184">
        <f t="shared" si="11"/>
        <v>0</v>
      </c>
      <c r="E28" s="99">
        <f>+VLOOKUP($A$27,$P$5:$S$29,4,FALSE)</f>
        <v>0.9</v>
      </c>
      <c r="F28" s="13">
        <f t="shared" si="12"/>
        <v>0</v>
      </c>
      <c r="G28" s="13">
        <f t="shared" ref="G28:G35" si="13">+F28*$H$36</f>
        <v>0</v>
      </c>
      <c r="H28" s="13"/>
      <c r="I28" s="13">
        <f t="shared" ref="I28:I35" si="14">+F28*$H$36</f>
        <v>0</v>
      </c>
      <c r="J28" s="15">
        <f t="shared" ref="J28:J35" si="15">+MIN($G$36*$M$27,G28)</f>
        <v>0</v>
      </c>
      <c r="K28" s="104"/>
      <c r="L28" s="17">
        <f>+VLOOKUP($A$27,$P$5:$Q$29,2,FALSE)</f>
        <v>0.5</v>
      </c>
      <c r="M28" s="17">
        <f>+VLOOKUP($A$27,$P$5:$R$29,3,FALSE)</f>
        <v>1</v>
      </c>
      <c r="N28" s="18"/>
      <c r="P28" s="105" t="s">
        <v>40</v>
      </c>
      <c r="Q28" s="106">
        <v>0.5</v>
      </c>
      <c r="R28" s="106">
        <v>0.25</v>
      </c>
      <c r="S28" s="107">
        <v>0.79</v>
      </c>
    </row>
    <row r="29" spans="1:20" ht="15.75" thickBot="1">
      <c r="A29" s="207"/>
      <c r="B29" s="13"/>
      <c r="C29" s="13"/>
      <c r="D29" s="184">
        <f t="shared" si="11"/>
        <v>0</v>
      </c>
      <c r="E29" s="99">
        <f>+VLOOKUP($A$27,$P$5:$S$29,4,FALSE)</f>
        <v>0.9</v>
      </c>
      <c r="F29" s="13">
        <f t="shared" si="12"/>
        <v>0</v>
      </c>
      <c r="G29" s="13">
        <f t="shared" si="13"/>
        <v>0</v>
      </c>
      <c r="H29" s="13"/>
      <c r="I29" s="13">
        <f t="shared" si="14"/>
        <v>0</v>
      </c>
      <c r="J29" s="15">
        <f t="shared" si="15"/>
        <v>0</v>
      </c>
      <c r="K29" s="16"/>
      <c r="L29" s="17">
        <f>+VLOOKUP($A$30,$P$5:$Q$29,2,FALSE)</f>
        <v>0.5</v>
      </c>
      <c r="M29" s="17">
        <f>+VLOOKUP($A$27,$P$5:$R$29,3,FALSE)</f>
        <v>1</v>
      </c>
      <c r="N29" s="42">
        <f>F17*0.6</f>
        <v>0</v>
      </c>
      <c r="P29" s="108" t="s">
        <v>41</v>
      </c>
      <c r="Q29" s="109">
        <v>0.5</v>
      </c>
      <c r="R29" s="110">
        <v>0.25</v>
      </c>
      <c r="S29" s="111">
        <v>0.76</v>
      </c>
    </row>
    <row r="30" spans="1:20" ht="15.75" thickBot="1">
      <c r="A30" s="206" t="s">
        <v>19</v>
      </c>
      <c r="B30" s="13"/>
      <c r="C30" s="13"/>
      <c r="D30" s="184">
        <f>+C30*K30</f>
        <v>0</v>
      </c>
      <c r="E30" s="99">
        <f>+VLOOKUP($A$30,$P$5:$S$29,4,FALSE)</f>
        <v>0.89</v>
      </c>
      <c r="F30" s="13">
        <f>+D30*E30</f>
        <v>0</v>
      </c>
      <c r="G30" s="13">
        <f t="shared" si="13"/>
        <v>0</v>
      </c>
      <c r="H30" s="13"/>
      <c r="I30" s="13">
        <f t="shared" si="14"/>
        <v>0</v>
      </c>
      <c r="J30" s="15">
        <f t="shared" si="15"/>
        <v>0</v>
      </c>
      <c r="K30" s="100"/>
      <c r="L30" s="17">
        <f>+VLOOKUP($A$27,$P$5:$Q$29,2,FALSE)</f>
        <v>0.5</v>
      </c>
      <c r="M30" s="17">
        <f>+VLOOKUP($A$30,$P$5:$R$29,3,FALSE)</f>
        <v>1</v>
      </c>
      <c r="N30" s="18"/>
      <c r="P30" s="112" t="s">
        <v>42</v>
      </c>
      <c r="Q30" s="113">
        <v>0.25</v>
      </c>
      <c r="R30" s="113">
        <v>1</v>
      </c>
      <c r="S30" s="114">
        <v>0.88</v>
      </c>
    </row>
    <row r="31" spans="1:20" ht="15.75" thickBot="1">
      <c r="A31" s="207"/>
      <c r="B31" s="13"/>
      <c r="C31" s="13"/>
      <c r="D31" s="184">
        <f t="shared" ref="D31:D32" si="16">+C31*K31</f>
        <v>0</v>
      </c>
      <c r="E31" s="99">
        <f>+VLOOKUP($A$30,$P$5:$S$29,4,FALSE)</f>
        <v>0.89</v>
      </c>
      <c r="F31" s="13">
        <f t="shared" ref="F31:F32" si="17">+D31*E31</f>
        <v>0</v>
      </c>
      <c r="G31" s="13">
        <f t="shared" si="13"/>
        <v>0</v>
      </c>
      <c r="H31" s="13"/>
      <c r="I31" s="13">
        <f t="shared" si="14"/>
        <v>0</v>
      </c>
      <c r="J31" s="15">
        <f t="shared" si="15"/>
        <v>0</v>
      </c>
      <c r="K31" s="16"/>
      <c r="L31" s="17">
        <f>+VLOOKUP($A$27,$P$5:$Q$29,2,FALSE)</f>
        <v>0.5</v>
      </c>
      <c r="M31" s="17">
        <f>+VLOOKUP($A$30,$P$5:$R$29,3,FALSE)</f>
        <v>1</v>
      </c>
      <c r="N31" s="18"/>
      <c r="P31" s="115" t="s">
        <v>43</v>
      </c>
      <c r="Q31" s="116">
        <v>0.5</v>
      </c>
      <c r="R31" s="116">
        <v>0.2</v>
      </c>
      <c r="S31" s="117">
        <v>0.88</v>
      </c>
    </row>
    <row r="32" spans="1:20" ht="15.75" thickBot="1">
      <c r="A32" s="207"/>
      <c r="B32" s="13"/>
      <c r="C32" s="13"/>
      <c r="D32" s="184">
        <f t="shared" si="16"/>
        <v>0</v>
      </c>
      <c r="E32" s="99">
        <f>+VLOOKUP($A$30,$P$5:$S$29,4,FALSE)</f>
        <v>0.89</v>
      </c>
      <c r="F32" s="13">
        <f t="shared" si="17"/>
        <v>0</v>
      </c>
      <c r="G32" s="13">
        <f t="shared" si="13"/>
        <v>0</v>
      </c>
      <c r="H32" s="13"/>
      <c r="I32" s="13">
        <f t="shared" si="14"/>
        <v>0</v>
      </c>
      <c r="J32" s="15">
        <f t="shared" si="15"/>
        <v>0</v>
      </c>
      <c r="K32" s="16"/>
      <c r="L32" s="17">
        <f>+VLOOKUP($A$27,$P$5:$Q$29,2,FALSE)</f>
        <v>0.5</v>
      </c>
      <c r="M32" s="17">
        <f>+VLOOKUP($A$30,$P$5:$R$29,3,FALSE)</f>
        <v>1</v>
      </c>
      <c r="N32" s="18"/>
      <c r="P32" s="115" t="s">
        <v>44</v>
      </c>
      <c r="Q32" s="116">
        <v>0.5</v>
      </c>
      <c r="R32" s="116">
        <v>0.2</v>
      </c>
      <c r="S32" s="117">
        <v>0.93</v>
      </c>
    </row>
    <row r="33" spans="1:23" ht="15.75" thickBot="1">
      <c r="A33" s="206" t="s">
        <v>21</v>
      </c>
      <c r="B33" s="13"/>
      <c r="C33" s="13"/>
      <c r="D33" s="184">
        <f>+C33*K33</f>
        <v>0</v>
      </c>
      <c r="E33" s="99">
        <f>+VLOOKUP($A$33,$P$4:$S$30,4,0)</f>
        <v>0.89</v>
      </c>
      <c r="F33" s="13">
        <f>+D33*E33</f>
        <v>0</v>
      </c>
      <c r="G33" s="13">
        <f t="shared" si="13"/>
        <v>0</v>
      </c>
      <c r="H33" s="13"/>
      <c r="I33" s="13">
        <f t="shared" si="14"/>
        <v>0</v>
      </c>
      <c r="J33" s="15">
        <f t="shared" si="15"/>
        <v>0</v>
      </c>
      <c r="K33" s="118"/>
      <c r="L33" s="17">
        <f>+VLOOKUP($A$33,$P$5:$Q$29,2,FALSE)</f>
        <v>0.5</v>
      </c>
      <c r="M33" s="17">
        <f>+VLOOKUP($A$33,$P$5:$R$29,3,FALSE)</f>
        <v>1</v>
      </c>
      <c r="N33" s="29">
        <f>F17*H26</f>
        <v>0</v>
      </c>
      <c r="P33" s="115" t="s">
        <v>48</v>
      </c>
      <c r="Q33" s="116">
        <v>0.9</v>
      </c>
      <c r="R33" s="116">
        <v>0.1</v>
      </c>
      <c r="S33" s="117">
        <v>0.97</v>
      </c>
    </row>
    <row r="34" spans="1:23" ht="15.75" thickBot="1">
      <c r="A34" s="207"/>
      <c r="B34" s="13"/>
      <c r="C34" s="13"/>
      <c r="D34" s="184">
        <f t="shared" ref="D34:D35" si="18">+C34*K34</f>
        <v>0</v>
      </c>
      <c r="E34" s="99">
        <f>+VLOOKUP($A$33,$P$4:$S$30,4,0)</f>
        <v>0.89</v>
      </c>
      <c r="F34" s="13">
        <f t="shared" ref="F34:F35" si="19">+D34*E34</f>
        <v>0</v>
      </c>
      <c r="G34" s="13">
        <f t="shared" si="13"/>
        <v>0</v>
      </c>
      <c r="H34" s="13"/>
      <c r="I34" s="13">
        <f t="shared" si="14"/>
        <v>0</v>
      </c>
      <c r="J34" s="15">
        <f t="shared" si="15"/>
        <v>0</v>
      </c>
      <c r="K34" s="16"/>
      <c r="L34" s="17">
        <f>+VLOOKUP($A$33,$P$5:$Q$29,2,FALSE)</f>
        <v>0.5</v>
      </c>
      <c r="M34" s="17">
        <f>+VLOOKUP($A$33,$P$5:$R$29,3,FALSE)</f>
        <v>1</v>
      </c>
      <c r="N34" s="18"/>
      <c r="O34" s="122"/>
      <c r="P34" s="119" t="s">
        <v>45</v>
      </c>
      <c r="Q34" s="120">
        <v>0.5</v>
      </c>
      <c r="R34" s="120">
        <v>1</v>
      </c>
      <c r="S34" s="121">
        <v>1</v>
      </c>
    </row>
    <row r="35" spans="1:23" ht="15.75" thickBot="1">
      <c r="A35" s="207"/>
      <c r="B35" s="13"/>
      <c r="C35" s="13"/>
      <c r="D35" s="184">
        <f t="shared" si="18"/>
        <v>0</v>
      </c>
      <c r="E35" s="99">
        <f>+VLOOKUP($A$33,$P$4:$S$30,4,0)</f>
        <v>0.89</v>
      </c>
      <c r="F35" s="13">
        <f t="shared" si="19"/>
        <v>0</v>
      </c>
      <c r="G35" s="13">
        <f t="shared" si="13"/>
        <v>0</v>
      </c>
      <c r="H35" s="13"/>
      <c r="I35" s="13">
        <f t="shared" si="14"/>
        <v>0</v>
      </c>
      <c r="J35" s="15">
        <f t="shared" si="15"/>
        <v>0</v>
      </c>
      <c r="K35" s="16"/>
      <c r="L35" s="17">
        <f>+VLOOKUP($A$33,$P$5:$Q$29,2,FALSE)</f>
        <v>0.5</v>
      </c>
      <c r="M35" s="17">
        <f>+VLOOKUP($A$33,$P$5:$R$29,3,FALSE)</f>
        <v>1</v>
      </c>
      <c r="N35" s="18"/>
      <c r="P35" s="123" t="s">
        <v>52</v>
      </c>
      <c r="Q35" s="124">
        <v>0.25</v>
      </c>
      <c r="R35" s="124">
        <v>0.2</v>
      </c>
      <c r="S35" s="125">
        <v>1</v>
      </c>
    </row>
    <row r="36" spans="1:23" ht="15.75" thickBot="1">
      <c r="A36" s="33"/>
      <c r="B36" s="34"/>
      <c r="C36" s="34"/>
      <c r="D36" s="180">
        <f>SUM(D27:D35)</f>
        <v>0</v>
      </c>
      <c r="E36" s="94"/>
      <c r="F36" s="35">
        <f>SUM(F27:F35)</f>
        <v>0</v>
      </c>
      <c r="G36" s="35">
        <f>+MIN($F$109*L36,F36)</f>
        <v>0</v>
      </c>
      <c r="H36" s="37">
        <f>+IFERROR(G36/F36,0)</f>
        <v>0</v>
      </c>
      <c r="I36" s="35">
        <f>SUM(I27:I35)</f>
        <v>0</v>
      </c>
      <c r="J36" s="38">
        <f>SUM(J27:J35)</f>
        <v>0</v>
      </c>
      <c r="K36" s="129" t="s">
        <v>10</v>
      </c>
      <c r="L36" s="40">
        <f>+VLOOKUP($A$27,$P$5:$Q$29,2,FALSE)</f>
        <v>0.5</v>
      </c>
      <c r="M36" s="41">
        <f>+VLOOKUP($A$27,$P$5:$R$29,3,FALSE)</f>
        <v>1</v>
      </c>
      <c r="N36" s="18"/>
      <c r="P36" s="126" t="s">
        <v>52</v>
      </c>
      <c r="Q36" s="127"/>
      <c r="R36" s="127"/>
      <c r="S36" s="128"/>
    </row>
    <row r="37" spans="1:23">
      <c r="A37" s="208" t="s">
        <v>23</v>
      </c>
      <c r="B37" s="130"/>
      <c r="C37" s="45"/>
      <c r="D37" s="185"/>
      <c r="E37" s="46">
        <f>+VLOOKUP($A$37,$P$5:$S$29,4,FALSE)</f>
        <v>0.84</v>
      </c>
      <c r="F37" s="131">
        <f>+D37*E37</f>
        <v>0</v>
      </c>
      <c r="G37" s="131">
        <f t="shared" ref="G37:G44" si="20">+F37*$H$45</f>
        <v>0</v>
      </c>
      <c r="H37" s="131"/>
      <c r="I37" s="131">
        <f t="shared" ref="I37:I44" si="21">+F37*$H$45</f>
        <v>0</v>
      </c>
      <c r="J37" s="15">
        <f t="shared" ref="J37:J44" si="22">+MIN($G$45*$M$37,G37)</f>
        <v>0</v>
      </c>
      <c r="K37" s="132"/>
      <c r="L37" s="17">
        <f t="shared" ref="L37:L45" si="23">+VLOOKUP($A$37,$P$5:$Q$29,2,FALSE)</f>
        <v>0.4</v>
      </c>
      <c r="M37" s="17">
        <f t="shared" ref="M37:M45" si="24">+VLOOKUP($A$37,$P$5:$R$29,3,FALSE)</f>
        <v>0.75</v>
      </c>
      <c r="N37" s="18"/>
    </row>
    <row r="38" spans="1:23">
      <c r="A38" s="203"/>
      <c r="B38" s="130"/>
      <c r="C38" s="45"/>
      <c r="D38" s="185"/>
      <c r="E38" s="46">
        <f>+VLOOKUP($A$37,$P$5:$S$29,4,FALSE)</f>
        <v>0.84</v>
      </c>
      <c r="F38" s="131">
        <f>+D38*E38</f>
        <v>0</v>
      </c>
      <c r="G38" s="131">
        <f t="shared" si="20"/>
        <v>0</v>
      </c>
      <c r="H38" s="131"/>
      <c r="I38" s="131">
        <f t="shared" si="21"/>
        <v>0</v>
      </c>
      <c r="J38" s="15">
        <f t="shared" si="22"/>
        <v>0</v>
      </c>
      <c r="K38" s="131"/>
      <c r="L38" s="17">
        <f>+VLOOKUP($A$37,$P$5:$Q$29,2,FALSE)</f>
        <v>0.4</v>
      </c>
      <c r="M38" s="17">
        <f t="shared" si="24"/>
        <v>0.75</v>
      </c>
      <c r="N38" s="18"/>
      <c r="P38" s="210" t="s">
        <v>51</v>
      </c>
      <c r="Q38" s="210"/>
      <c r="R38" s="210"/>
      <c r="S38" s="210"/>
      <c r="T38" s="210"/>
      <c r="U38" s="210"/>
      <c r="V38" s="210"/>
      <c r="W38" s="210"/>
    </row>
    <row r="39" spans="1:23">
      <c r="A39" s="203"/>
      <c r="B39" s="130"/>
      <c r="C39" s="45"/>
      <c r="D39" s="185"/>
      <c r="E39" s="46">
        <f>+VLOOKUP($A$37,$P$5:$S$29,4,FALSE)</f>
        <v>0.84</v>
      </c>
      <c r="F39" s="131">
        <f>+D39*E39</f>
        <v>0</v>
      </c>
      <c r="G39" s="131">
        <f t="shared" si="20"/>
        <v>0</v>
      </c>
      <c r="H39" s="131"/>
      <c r="I39" s="131">
        <f t="shared" si="21"/>
        <v>0</v>
      </c>
      <c r="J39" s="15">
        <f t="shared" si="22"/>
        <v>0</v>
      </c>
      <c r="K39" s="131"/>
      <c r="L39" s="17">
        <f t="shared" si="23"/>
        <v>0.4</v>
      </c>
      <c r="M39" s="17">
        <f t="shared" si="24"/>
        <v>0.75</v>
      </c>
      <c r="N39" s="18"/>
      <c r="P39" s="213" t="s">
        <v>50</v>
      </c>
      <c r="Q39" s="213"/>
      <c r="R39" s="213"/>
      <c r="S39" s="213"/>
      <c r="T39" s="213"/>
      <c r="U39" s="213"/>
      <c r="V39" s="213"/>
      <c r="W39" s="213"/>
    </row>
    <row r="40" spans="1:23">
      <c r="A40" s="203"/>
      <c r="B40" s="130"/>
      <c r="C40" s="45"/>
      <c r="D40" s="185"/>
      <c r="E40" s="46">
        <f>+VLOOKUP($A$37,$P$5:$S$29,4,FALSE)</f>
        <v>0.84</v>
      </c>
      <c r="F40" s="131">
        <f>+D40*E40</f>
        <v>0</v>
      </c>
      <c r="G40" s="131">
        <f t="shared" si="20"/>
        <v>0</v>
      </c>
      <c r="H40" s="131"/>
      <c r="I40" s="131">
        <f t="shared" si="21"/>
        <v>0</v>
      </c>
      <c r="J40" s="15">
        <f t="shared" si="22"/>
        <v>0</v>
      </c>
      <c r="K40" s="131"/>
      <c r="L40" s="17">
        <f t="shared" si="23"/>
        <v>0.4</v>
      </c>
      <c r="M40" s="17">
        <f t="shared" si="24"/>
        <v>0.75</v>
      </c>
      <c r="N40" s="18"/>
    </row>
    <row r="41" spans="1:23">
      <c r="A41" s="203" t="s">
        <v>24</v>
      </c>
      <c r="B41" s="133"/>
      <c r="C41" s="134"/>
      <c r="D41" s="186"/>
      <c r="E41" s="63">
        <f>+VLOOKUP($A$41,$P$5:$S$29,4,FALSE)</f>
        <v>0.83</v>
      </c>
      <c r="F41" s="13">
        <f t="shared" ref="F41" si="25">+D41*E41</f>
        <v>0</v>
      </c>
      <c r="G41" s="13">
        <f t="shared" si="20"/>
        <v>0</v>
      </c>
      <c r="H41" s="135"/>
      <c r="I41" s="13">
        <f t="shared" si="21"/>
        <v>0</v>
      </c>
      <c r="J41" s="15">
        <f t="shared" si="22"/>
        <v>0</v>
      </c>
      <c r="K41" s="65"/>
      <c r="L41" s="17">
        <f t="shared" si="23"/>
        <v>0.4</v>
      </c>
      <c r="M41" s="17">
        <f t="shared" si="24"/>
        <v>0.75</v>
      </c>
      <c r="N41" s="18"/>
    </row>
    <row r="42" spans="1:23">
      <c r="A42" s="203"/>
      <c r="B42" s="133"/>
      <c r="C42" s="134"/>
      <c r="D42" s="186"/>
      <c r="E42" s="63">
        <f>+VLOOKUP($A$41,$P$5:$S$29,4,FALSE)</f>
        <v>0.83</v>
      </c>
      <c r="F42" s="13">
        <f>+D42*E42</f>
        <v>0</v>
      </c>
      <c r="G42" s="13">
        <f t="shared" si="20"/>
        <v>0</v>
      </c>
      <c r="H42" s="64"/>
      <c r="I42" s="13">
        <f t="shared" si="21"/>
        <v>0</v>
      </c>
      <c r="J42" s="15">
        <f t="shared" si="22"/>
        <v>0</v>
      </c>
      <c r="K42" s="65"/>
      <c r="L42" s="17">
        <f t="shared" si="23"/>
        <v>0.4</v>
      </c>
      <c r="M42" s="17">
        <f t="shared" si="24"/>
        <v>0.75</v>
      </c>
      <c r="N42" s="18"/>
    </row>
    <row r="43" spans="1:23">
      <c r="A43" s="209"/>
      <c r="B43" s="133"/>
      <c r="C43" s="134"/>
      <c r="D43" s="186"/>
      <c r="E43" s="63">
        <f>+VLOOKUP($A$41,$P$5:$S$29,4,FALSE)</f>
        <v>0.83</v>
      </c>
      <c r="F43" s="13">
        <f t="shared" ref="F43:F44" si="26">+D43*E43</f>
        <v>0</v>
      </c>
      <c r="G43" s="13">
        <f t="shared" si="20"/>
        <v>0</v>
      </c>
      <c r="H43" s="64"/>
      <c r="I43" s="13">
        <f t="shared" si="21"/>
        <v>0</v>
      </c>
      <c r="J43" s="15">
        <f t="shared" si="22"/>
        <v>0</v>
      </c>
      <c r="K43" s="65"/>
      <c r="L43" s="17">
        <f t="shared" si="23"/>
        <v>0.4</v>
      </c>
      <c r="M43" s="17">
        <f t="shared" si="24"/>
        <v>0.75</v>
      </c>
      <c r="N43" s="18"/>
    </row>
    <row r="44" spans="1:23" ht="15.75" thickBot="1">
      <c r="A44" s="204"/>
      <c r="B44" s="133"/>
      <c r="C44" s="134"/>
      <c r="D44" s="186"/>
      <c r="E44" s="63">
        <f>+VLOOKUP($A$41,$P$5:$S$29,4,FALSE)</f>
        <v>0.83</v>
      </c>
      <c r="F44" s="13">
        <f t="shared" si="26"/>
        <v>0</v>
      </c>
      <c r="G44" s="13">
        <f t="shared" si="20"/>
        <v>0</v>
      </c>
      <c r="H44" s="64"/>
      <c r="I44" s="13">
        <f t="shared" si="21"/>
        <v>0</v>
      </c>
      <c r="J44" s="15">
        <f t="shared" si="22"/>
        <v>0</v>
      </c>
      <c r="K44" s="65"/>
      <c r="L44" s="17">
        <f t="shared" si="23"/>
        <v>0.4</v>
      </c>
      <c r="M44" s="17">
        <f t="shared" si="24"/>
        <v>0.75</v>
      </c>
      <c r="N44" s="18"/>
    </row>
    <row r="45" spans="1:23" ht="15.75" thickBot="1">
      <c r="A45" s="136"/>
      <c r="B45" s="34"/>
      <c r="C45" s="93"/>
      <c r="D45" s="180">
        <f>SUM(D37:D44)</f>
        <v>0</v>
      </c>
      <c r="E45" s="36"/>
      <c r="F45" s="35">
        <f>SUM(F37:F44)</f>
        <v>0</v>
      </c>
      <c r="G45" s="35">
        <f>+MIN($F$109*L45,F45)</f>
        <v>0</v>
      </c>
      <c r="H45" s="137">
        <f>+IFERROR(G45/F45,0)</f>
        <v>0</v>
      </c>
      <c r="I45" s="35">
        <f>SUM(I37:I44)</f>
        <v>0</v>
      </c>
      <c r="J45" s="38">
        <f>SUM(J37:J44)</f>
        <v>0</v>
      </c>
      <c r="K45" s="39" t="s">
        <v>38</v>
      </c>
      <c r="L45" s="40">
        <f t="shared" si="23"/>
        <v>0.4</v>
      </c>
      <c r="M45" s="41">
        <f t="shared" si="24"/>
        <v>0.75</v>
      </c>
      <c r="N45" s="18"/>
    </row>
    <row r="46" spans="1:23">
      <c r="A46" s="208" t="s">
        <v>25</v>
      </c>
      <c r="B46" s="130"/>
      <c r="C46" s="45"/>
      <c r="D46" s="187">
        <f>C46*K46</f>
        <v>0</v>
      </c>
      <c r="E46" s="138">
        <f>+VLOOKUP($A$46,P4:$S$36,4,0)</f>
        <v>0.89</v>
      </c>
      <c r="F46" s="13">
        <f t="shared" ref="F46:F57" si="27">+D46*E46</f>
        <v>0</v>
      </c>
      <c r="G46" s="13">
        <f t="shared" ref="G46:G57" si="28">+F46*$H$58</f>
        <v>0</v>
      </c>
      <c r="H46" s="64"/>
      <c r="I46" s="13">
        <f>+F46*$H$58</f>
        <v>0</v>
      </c>
      <c r="J46" s="15">
        <f>+MIN($G$58*$M$46,G46)</f>
        <v>0</v>
      </c>
      <c r="K46" s="139"/>
      <c r="L46" s="17">
        <f>+VLOOKUP($A$46,$P$5:$Q$29,2,FALSE)</f>
        <v>0.5</v>
      </c>
      <c r="M46" s="17">
        <f>+VLOOKUP($A$46,$P$5:$R$29,3,FALSE)</f>
        <v>0.5</v>
      </c>
      <c r="N46" s="18"/>
    </row>
    <row r="47" spans="1:23">
      <c r="A47" s="203"/>
      <c r="B47" s="130"/>
      <c r="C47" s="45"/>
      <c r="D47" s="187">
        <f t="shared" ref="D47:D57" si="29">+C47*K47</f>
        <v>0</v>
      </c>
      <c r="E47" s="138">
        <f>+VLOOKUP($A$46,P5:$S$36,4,0)</f>
        <v>0.89</v>
      </c>
      <c r="F47" s="13">
        <f t="shared" si="27"/>
        <v>0</v>
      </c>
      <c r="G47" s="13">
        <f t="shared" si="28"/>
        <v>0</v>
      </c>
      <c r="H47" s="64"/>
      <c r="I47" s="13">
        <f>+F47*$H$58</f>
        <v>0</v>
      </c>
      <c r="J47" s="15">
        <f t="shared" ref="J47:J57" si="30">+MIN($G$58*$M$46,G47)</f>
        <v>0</v>
      </c>
      <c r="K47" s="140"/>
      <c r="L47" s="17">
        <f>+VLOOKUP($A$46,$P$5:$Q$29,2,FALSE)</f>
        <v>0.5</v>
      </c>
      <c r="M47" s="17">
        <f>+VLOOKUP($A$46,$P$5:$R$29,3,FALSE)</f>
        <v>0.5</v>
      </c>
      <c r="N47" s="18"/>
      <c r="P47" s="141"/>
    </row>
    <row r="48" spans="1:23">
      <c r="A48" s="203"/>
      <c r="B48" s="130"/>
      <c r="C48" s="45"/>
      <c r="D48" s="187">
        <f t="shared" si="29"/>
        <v>0</v>
      </c>
      <c r="E48" s="138">
        <f>+VLOOKUP($A$46,P6:$S$36,4,0)</f>
        <v>0.89</v>
      </c>
      <c r="F48" s="13">
        <f t="shared" si="27"/>
        <v>0</v>
      </c>
      <c r="G48" s="13">
        <f t="shared" si="28"/>
        <v>0</v>
      </c>
      <c r="H48" s="64"/>
      <c r="I48" s="13">
        <f t="shared" ref="I48:I57" si="31">+F48*$H$45</f>
        <v>0</v>
      </c>
      <c r="J48" s="15">
        <f t="shared" si="30"/>
        <v>0</v>
      </c>
      <c r="K48" s="140"/>
      <c r="L48" s="17">
        <f>+VLOOKUP($A$46,$P$5:$Q$29,2,FALSE)</f>
        <v>0.5</v>
      </c>
      <c r="M48" s="17">
        <f>+VLOOKUP($A$46,$P$5:$R$29,3,FALSE)</f>
        <v>0.5</v>
      </c>
      <c r="N48" s="29"/>
      <c r="P48" s="142"/>
    </row>
    <row r="49" spans="1:16">
      <c r="A49" s="203" t="s">
        <v>26</v>
      </c>
      <c r="B49" s="133"/>
      <c r="C49" s="134"/>
      <c r="D49" s="188">
        <f t="shared" si="29"/>
        <v>0</v>
      </c>
      <c r="E49" s="63">
        <f>+VLOOKUP($A$49,P4:$S$36,4,0)</f>
        <v>0.89</v>
      </c>
      <c r="F49" s="13">
        <f t="shared" si="27"/>
        <v>0</v>
      </c>
      <c r="G49" s="13">
        <f t="shared" si="28"/>
        <v>0</v>
      </c>
      <c r="H49" s="64"/>
      <c r="I49" s="13">
        <f t="shared" si="31"/>
        <v>0</v>
      </c>
      <c r="J49" s="15">
        <f t="shared" si="30"/>
        <v>0</v>
      </c>
      <c r="K49" s="140"/>
      <c r="L49" s="17">
        <f>+VLOOKUP($A$49,$P$5:$Q$29,2,FALSE)</f>
        <v>0.5</v>
      </c>
      <c r="M49" s="17">
        <f>+VLOOKUP($A$49,$P$5:$R$29,3,FALSE)</f>
        <v>0.5</v>
      </c>
      <c r="N49" s="29"/>
    </row>
    <row r="50" spans="1:16">
      <c r="A50" s="203"/>
      <c r="B50" s="133"/>
      <c r="C50" s="134"/>
      <c r="D50" s="188">
        <f t="shared" si="29"/>
        <v>0</v>
      </c>
      <c r="E50" s="63">
        <f>+VLOOKUP($A$49,P5:$S$36,4,0)</f>
        <v>0.89</v>
      </c>
      <c r="F50" s="13">
        <f t="shared" si="27"/>
        <v>0</v>
      </c>
      <c r="G50" s="13">
        <f t="shared" si="28"/>
        <v>0</v>
      </c>
      <c r="H50" s="64"/>
      <c r="I50" s="13">
        <f t="shared" si="31"/>
        <v>0</v>
      </c>
      <c r="J50" s="15">
        <f t="shared" si="30"/>
        <v>0</v>
      </c>
      <c r="K50" s="140"/>
      <c r="L50" s="17">
        <f>+VLOOKUP($A$49,$P$5:$Q$29,2,FALSE)</f>
        <v>0.5</v>
      </c>
      <c r="M50" s="17">
        <f>+VLOOKUP($A$49,$P$5:$R$29,3,FALSE)</f>
        <v>0.5</v>
      </c>
      <c r="N50" s="29"/>
      <c r="O50" s="75"/>
      <c r="P50" s="75"/>
    </row>
    <row r="51" spans="1:16">
      <c r="A51" s="203"/>
      <c r="B51" s="133"/>
      <c r="C51" s="134"/>
      <c r="D51" s="188">
        <f t="shared" si="29"/>
        <v>0</v>
      </c>
      <c r="E51" s="63">
        <f>+VLOOKUP($A$49,P6:$S$36,4,0)</f>
        <v>0.89</v>
      </c>
      <c r="F51" s="13">
        <f t="shared" si="27"/>
        <v>0</v>
      </c>
      <c r="G51" s="13">
        <f t="shared" si="28"/>
        <v>0</v>
      </c>
      <c r="H51" s="64"/>
      <c r="I51" s="13">
        <f t="shared" si="31"/>
        <v>0</v>
      </c>
      <c r="J51" s="15">
        <f t="shared" si="30"/>
        <v>0</v>
      </c>
      <c r="K51" s="140"/>
      <c r="L51" s="17">
        <f>+VLOOKUP($A$49,$P$5:$Q$29,2,FALSE)</f>
        <v>0.5</v>
      </c>
      <c r="M51" s="17">
        <f>+VLOOKUP($A$49,$P$5:$R$29,3,FALSE)</f>
        <v>0.5</v>
      </c>
      <c r="N51" s="143"/>
      <c r="O51" s="75"/>
      <c r="P51" s="75"/>
    </row>
    <row r="52" spans="1:16">
      <c r="A52" s="203" t="s">
        <v>27</v>
      </c>
      <c r="B52" s="144"/>
      <c r="C52" s="145"/>
      <c r="D52" s="189">
        <f t="shared" si="29"/>
        <v>0</v>
      </c>
      <c r="E52" s="85">
        <f>+VLOOKUP($A$52,P4:$S$36,4,0)</f>
        <v>0.88</v>
      </c>
      <c r="F52" s="13">
        <f t="shared" si="27"/>
        <v>0</v>
      </c>
      <c r="G52" s="13">
        <f t="shared" si="28"/>
        <v>0</v>
      </c>
      <c r="H52" s="64"/>
      <c r="I52" s="13">
        <f t="shared" si="31"/>
        <v>0</v>
      </c>
      <c r="J52" s="15">
        <f t="shared" si="30"/>
        <v>0</v>
      </c>
      <c r="K52" s="140"/>
      <c r="L52" s="17">
        <f>+VLOOKUP($A$52,$P$5:$Q$29,2,FALSE)</f>
        <v>0.5</v>
      </c>
      <c r="M52" s="17">
        <f>+VLOOKUP($A$52,$P$5:$R$29,3,FALSE)</f>
        <v>0.5</v>
      </c>
      <c r="N52" s="143"/>
      <c r="O52" s="75"/>
    </row>
    <row r="53" spans="1:16">
      <c r="A53" s="203"/>
      <c r="B53" s="144"/>
      <c r="C53" s="145"/>
      <c r="D53" s="189">
        <f t="shared" si="29"/>
        <v>0</v>
      </c>
      <c r="E53" s="85">
        <f>+VLOOKUP($A$52,P5:$S$36,4,0)</f>
        <v>0.88</v>
      </c>
      <c r="F53" s="13">
        <f t="shared" si="27"/>
        <v>0</v>
      </c>
      <c r="G53" s="13">
        <f t="shared" si="28"/>
        <v>0</v>
      </c>
      <c r="H53" s="64"/>
      <c r="I53" s="13">
        <f t="shared" si="31"/>
        <v>0</v>
      </c>
      <c r="J53" s="15">
        <f t="shared" si="30"/>
        <v>0</v>
      </c>
      <c r="K53" s="140"/>
      <c r="L53" s="17">
        <f>+VLOOKUP($A$52,$P$5:$Q$29,2,FALSE)</f>
        <v>0.5</v>
      </c>
      <c r="M53" s="17">
        <f>+VLOOKUP($A$52,$P$5:$R$29,3,FALSE)</f>
        <v>0.5</v>
      </c>
      <c r="N53" s="146"/>
    </row>
    <row r="54" spans="1:16">
      <c r="A54" s="203"/>
      <c r="B54" s="144"/>
      <c r="C54" s="145"/>
      <c r="D54" s="189">
        <f t="shared" si="29"/>
        <v>0</v>
      </c>
      <c r="E54" s="85">
        <f>+VLOOKUP($A$52,P6:$S$36,4,0)</f>
        <v>0.88</v>
      </c>
      <c r="F54" s="13">
        <f t="shared" si="27"/>
        <v>0</v>
      </c>
      <c r="G54" s="13">
        <f t="shared" si="28"/>
        <v>0</v>
      </c>
      <c r="H54" s="64"/>
      <c r="I54" s="13">
        <f t="shared" si="31"/>
        <v>0</v>
      </c>
      <c r="J54" s="15">
        <f t="shared" si="30"/>
        <v>0</v>
      </c>
      <c r="K54" s="140"/>
      <c r="L54" s="17">
        <f>+VLOOKUP($A$52,$P$5:$Q$29,2,FALSE)</f>
        <v>0.5</v>
      </c>
      <c r="M54" s="17">
        <f>+VLOOKUP($A$52,$P$5:$R$29,3,FALSE)</f>
        <v>0.5</v>
      </c>
      <c r="N54" s="143"/>
    </row>
    <row r="55" spans="1:16">
      <c r="A55" s="203" t="s">
        <v>28</v>
      </c>
      <c r="B55" s="147"/>
      <c r="C55" s="148"/>
      <c r="D55" s="190">
        <f t="shared" si="29"/>
        <v>0</v>
      </c>
      <c r="E55" s="149">
        <f>+VLOOKUP($A$55,$P$4:$S$36,4,0)</f>
        <v>0.86</v>
      </c>
      <c r="F55" s="13">
        <f t="shared" si="27"/>
        <v>0</v>
      </c>
      <c r="G55" s="13">
        <f t="shared" si="28"/>
        <v>0</v>
      </c>
      <c r="H55" s="64"/>
      <c r="I55" s="13">
        <f t="shared" si="31"/>
        <v>0</v>
      </c>
      <c r="J55" s="15">
        <f t="shared" si="30"/>
        <v>0</v>
      </c>
      <c r="K55" s="140"/>
      <c r="L55" s="17">
        <f>+VLOOKUP($A$55,$P$5:$Q$29,2,FALSE)</f>
        <v>0.5</v>
      </c>
      <c r="M55" s="17">
        <f>+VLOOKUP($A$55,$P$5:$R$29,3,FALSE)</f>
        <v>0.5</v>
      </c>
      <c r="N55" s="150"/>
    </row>
    <row r="56" spans="1:16">
      <c r="A56" s="203"/>
      <c r="B56" s="147"/>
      <c r="C56" s="148"/>
      <c r="D56" s="190">
        <f t="shared" si="29"/>
        <v>0</v>
      </c>
      <c r="E56" s="149">
        <f>+VLOOKUP($A$55,$P$4:$S$36,4,0)</f>
        <v>0.86</v>
      </c>
      <c r="F56" s="13">
        <f t="shared" si="27"/>
        <v>0</v>
      </c>
      <c r="G56" s="13">
        <f t="shared" si="28"/>
        <v>0</v>
      </c>
      <c r="H56" s="64"/>
      <c r="I56" s="13">
        <f t="shared" si="31"/>
        <v>0</v>
      </c>
      <c r="J56" s="15">
        <f t="shared" si="30"/>
        <v>0</v>
      </c>
      <c r="K56" s="140"/>
      <c r="L56" s="17">
        <f>+VLOOKUP($A$55,$P$5:$Q$29,2,FALSE)</f>
        <v>0.5</v>
      </c>
      <c r="M56" s="17">
        <f>+VLOOKUP($A$55,$P$5:$R$29,3,FALSE)</f>
        <v>0.5</v>
      </c>
      <c r="N56" s="42"/>
      <c r="O56" s="75"/>
      <c r="P56" s="75"/>
    </row>
    <row r="57" spans="1:16" ht="15.75" thickBot="1">
      <c r="A57" s="204"/>
      <c r="B57" s="147"/>
      <c r="C57" s="148"/>
      <c r="D57" s="190">
        <f t="shared" si="29"/>
        <v>0</v>
      </c>
      <c r="E57" s="149">
        <f>+VLOOKUP($A$55,$P$4:$S$36,4,0)</f>
        <v>0.86</v>
      </c>
      <c r="F57" s="13">
        <f t="shared" si="27"/>
        <v>0</v>
      </c>
      <c r="G57" s="13">
        <f t="shared" si="28"/>
        <v>0</v>
      </c>
      <c r="H57" s="64"/>
      <c r="I57" s="13">
        <f t="shared" si="31"/>
        <v>0</v>
      </c>
      <c r="J57" s="15">
        <f t="shared" si="30"/>
        <v>0</v>
      </c>
      <c r="K57" s="140"/>
      <c r="L57" s="17">
        <f>+VLOOKUP($A$55,$P$5:$Q$29,2,FALSE)</f>
        <v>0.5</v>
      </c>
      <c r="M57" s="17">
        <f>+VLOOKUP($A$55,$P$5:$R$29,3,FALSE)</f>
        <v>0.5</v>
      </c>
      <c r="N57" s="42"/>
      <c r="P57" s="75"/>
    </row>
    <row r="58" spans="1:16" ht="15.75" thickBot="1">
      <c r="A58" s="151"/>
      <c r="B58" s="34"/>
      <c r="C58" s="93"/>
      <c r="D58" s="180">
        <f>SUM(D46:D57)</f>
        <v>0</v>
      </c>
      <c r="E58" s="94"/>
      <c r="F58" s="35">
        <f>SUM(F46:F57)</f>
        <v>0</v>
      </c>
      <c r="G58" s="35">
        <f>+MIN($F$109*L58,F58)</f>
        <v>0</v>
      </c>
      <c r="H58" s="152">
        <f>+IFERROR(G58/F58,0)</f>
        <v>0</v>
      </c>
      <c r="I58" s="35">
        <f>SUM(I46:I57)</f>
        <v>0</v>
      </c>
      <c r="J58" s="38">
        <f t="shared" ref="J58" si="32">SUM(J46:J57)</f>
        <v>0</v>
      </c>
      <c r="K58" s="39" t="s">
        <v>38</v>
      </c>
      <c r="L58" s="40">
        <f>+VLOOKUP(A46,P4:Q36,2,0)</f>
        <v>0.5</v>
      </c>
      <c r="M58" s="41">
        <f>+VLOOKUP(A46,P4:R36,3,0)</f>
        <v>0.5</v>
      </c>
      <c r="N58" s="42"/>
    </row>
    <row r="59" spans="1:16">
      <c r="A59" s="208" t="s">
        <v>29</v>
      </c>
      <c r="B59" s="130"/>
      <c r="C59" s="45"/>
      <c r="D59" s="187">
        <f>+C59*K59</f>
        <v>0</v>
      </c>
      <c r="E59" s="46">
        <f>+VLOOKUP($A$59,$P$4:$S$36,4,0)</f>
        <v>0.89</v>
      </c>
      <c r="F59" s="13">
        <f>+D59*E59</f>
        <v>0</v>
      </c>
      <c r="G59" s="13">
        <f>+F59*$H$71</f>
        <v>0</v>
      </c>
      <c r="H59" s="64"/>
      <c r="I59" s="13">
        <f>+F59*$H$71</f>
        <v>0</v>
      </c>
      <c r="J59" s="15">
        <f>+MIN($G$71*$M$59,G59)</f>
        <v>0</v>
      </c>
      <c r="K59" s="140"/>
      <c r="L59" s="17">
        <f t="shared" ref="L59:M61" si="33">+VLOOKUP($A$59,$P$5:$Q$29,2,FALSE)</f>
        <v>0.5</v>
      </c>
      <c r="M59" s="17">
        <f t="shared" si="33"/>
        <v>0.5</v>
      </c>
      <c r="N59" s="42"/>
    </row>
    <row r="60" spans="1:16">
      <c r="A60" s="203"/>
      <c r="B60" s="130"/>
      <c r="C60" s="45"/>
      <c r="D60" s="187">
        <f t="shared" ref="D60:D70" si="34">+C60*K60</f>
        <v>0</v>
      </c>
      <c r="E60" s="46">
        <f>+VLOOKUP($A$59,$P$4:$S$36,4,0)</f>
        <v>0.89</v>
      </c>
      <c r="F60" s="13">
        <f t="shared" ref="F60:F70" si="35">+D60*E60</f>
        <v>0</v>
      </c>
      <c r="G60" s="13">
        <f t="shared" ref="G60:G70" si="36">+F60*$H$71</f>
        <v>0</v>
      </c>
      <c r="H60" s="64"/>
      <c r="I60" s="13">
        <f t="shared" ref="I60:I70" si="37">+F60*$H$71</f>
        <v>0</v>
      </c>
      <c r="J60" s="15">
        <f t="shared" ref="J60:J70" si="38">+MIN($G$71*$M$59,G60)</f>
        <v>0</v>
      </c>
      <c r="K60" s="65"/>
      <c r="L60" s="17">
        <f t="shared" si="33"/>
        <v>0.5</v>
      </c>
      <c r="M60" s="17">
        <f t="shared" si="33"/>
        <v>0.5</v>
      </c>
      <c r="N60" s="42"/>
    </row>
    <row r="61" spans="1:16">
      <c r="A61" s="203"/>
      <c r="B61" s="130"/>
      <c r="C61" s="45"/>
      <c r="D61" s="187">
        <f t="shared" si="34"/>
        <v>0</v>
      </c>
      <c r="E61" s="46">
        <f>+VLOOKUP($A$59,$P$4:$S$36,4,0)</f>
        <v>0.89</v>
      </c>
      <c r="F61" s="13">
        <f t="shared" si="35"/>
        <v>0</v>
      </c>
      <c r="G61" s="13">
        <f t="shared" si="36"/>
        <v>0</v>
      </c>
      <c r="H61" s="64"/>
      <c r="I61" s="13">
        <f t="shared" si="37"/>
        <v>0</v>
      </c>
      <c r="J61" s="15">
        <f t="shared" si="38"/>
        <v>0</v>
      </c>
      <c r="K61" s="65"/>
      <c r="L61" s="17">
        <f t="shared" si="33"/>
        <v>0.5</v>
      </c>
      <c r="M61" s="17">
        <f t="shared" si="33"/>
        <v>0.5</v>
      </c>
      <c r="N61" s="29"/>
    </row>
    <row r="62" spans="1:16">
      <c r="A62" s="203" t="s">
        <v>30</v>
      </c>
      <c r="B62" s="133"/>
      <c r="C62" s="134"/>
      <c r="D62" s="188">
        <f t="shared" si="34"/>
        <v>0</v>
      </c>
      <c r="E62" s="63">
        <f>+VLOOKUP($A$62,$P$4:$S$36,4,0)</f>
        <v>0.85</v>
      </c>
      <c r="F62" s="13">
        <f t="shared" si="35"/>
        <v>0</v>
      </c>
      <c r="G62" s="13">
        <f t="shared" si="36"/>
        <v>0</v>
      </c>
      <c r="H62" s="64"/>
      <c r="I62" s="13">
        <f t="shared" si="37"/>
        <v>0</v>
      </c>
      <c r="J62" s="15">
        <f t="shared" si="38"/>
        <v>0</v>
      </c>
      <c r="K62" s="65"/>
      <c r="L62" s="17">
        <f t="shared" ref="L62:M64" si="39">+VLOOKUP($A$62,$P$5:$Q$29,2,FALSE)</f>
        <v>0.5</v>
      </c>
      <c r="M62" s="17">
        <f t="shared" si="39"/>
        <v>0.5</v>
      </c>
      <c r="N62" s="18"/>
    </row>
    <row r="63" spans="1:16" ht="15" customHeight="1">
      <c r="A63" s="203"/>
      <c r="B63" s="133"/>
      <c r="C63" s="134"/>
      <c r="D63" s="188">
        <f t="shared" si="34"/>
        <v>0</v>
      </c>
      <c r="E63" s="63">
        <f>+VLOOKUP($A$62,$P$4:$S$36,4,0)</f>
        <v>0.85</v>
      </c>
      <c r="F63" s="13">
        <f t="shared" si="35"/>
        <v>0</v>
      </c>
      <c r="G63" s="13">
        <f t="shared" si="36"/>
        <v>0</v>
      </c>
      <c r="H63" s="64"/>
      <c r="I63" s="13">
        <f t="shared" si="37"/>
        <v>0</v>
      </c>
      <c r="J63" s="15">
        <f t="shared" si="38"/>
        <v>0</v>
      </c>
      <c r="K63" s="65"/>
      <c r="L63" s="17">
        <f t="shared" si="39"/>
        <v>0.5</v>
      </c>
      <c r="M63" s="17">
        <f t="shared" si="39"/>
        <v>0.5</v>
      </c>
      <c r="N63" s="18"/>
    </row>
    <row r="64" spans="1:16">
      <c r="A64" s="203"/>
      <c r="B64" s="133"/>
      <c r="C64" s="134"/>
      <c r="D64" s="188">
        <f t="shared" si="34"/>
        <v>0</v>
      </c>
      <c r="E64" s="63">
        <f>+VLOOKUP($A$62,$P$4:$S$36,4,0)</f>
        <v>0.85</v>
      </c>
      <c r="F64" s="13">
        <f t="shared" si="35"/>
        <v>0</v>
      </c>
      <c r="G64" s="13">
        <f t="shared" si="36"/>
        <v>0</v>
      </c>
      <c r="H64" s="64"/>
      <c r="I64" s="13">
        <f t="shared" si="37"/>
        <v>0</v>
      </c>
      <c r="J64" s="15">
        <f t="shared" si="38"/>
        <v>0</v>
      </c>
      <c r="K64" s="65"/>
      <c r="L64" s="17">
        <f t="shared" si="39"/>
        <v>0.5</v>
      </c>
      <c r="M64" s="17">
        <f t="shared" si="39"/>
        <v>0.5</v>
      </c>
      <c r="N64" s="18"/>
    </row>
    <row r="65" spans="1:27">
      <c r="A65" s="203" t="s">
        <v>31</v>
      </c>
      <c r="B65" s="144"/>
      <c r="C65" s="145"/>
      <c r="D65" s="189">
        <f t="shared" si="34"/>
        <v>0</v>
      </c>
      <c r="E65" s="85">
        <f>+VLOOKUP($A$65,$P$4:$S$36,4,0)</f>
        <v>0.66</v>
      </c>
      <c r="F65" s="13">
        <f t="shared" si="35"/>
        <v>0</v>
      </c>
      <c r="G65" s="13">
        <f t="shared" si="36"/>
        <v>0</v>
      </c>
      <c r="H65" s="64"/>
      <c r="I65" s="13">
        <f t="shared" si="37"/>
        <v>0</v>
      </c>
      <c r="J65" s="15">
        <f t="shared" si="38"/>
        <v>0</v>
      </c>
      <c r="K65" s="65"/>
      <c r="L65" s="17">
        <f t="shared" ref="L65:M67" si="40">+VLOOKUP($A$65,$P$5:$Q$29,2,FALSE)</f>
        <v>0.5</v>
      </c>
      <c r="M65" s="17">
        <f t="shared" si="40"/>
        <v>0.5</v>
      </c>
      <c r="N65" s="18"/>
      <c r="AA65">
        <f>493/2500</f>
        <v>0.19719999999999999</v>
      </c>
    </row>
    <row r="66" spans="1:27">
      <c r="A66" s="203"/>
      <c r="B66" s="144"/>
      <c r="C66" s="145"/>
      <c r="D66" s="189">
        <f t="shared" si="34"/>
        <v>0</v>
      </c>
      <c r="E66" s="85">
        <f>+VLOOKUP($A$65,$P$4:$S$36,4,0)</f>
        <v>0.66</v>
      </c>
      <c r="F66" s="13">
        <f t="shared" si="35"/>
        <v>0</v>
      </c>
      <c r="G66" s="13">
        <f t="shared" si="36"/>
        <v>0</v>
      </c>
      <c r="H66" s="64"/>
      <c r="I66" s="13">
        <f t="shared" si="37"/>
        <v>0</v>
      </c>
      <c r="J66" s="15">
        <f t="shared" si="38"/>
        <v>0</v>
      </c>
      <c r="K66" s="65"/>
      <c r="L66" s="17">
        <f t="shared" si="40"/>
        <v>0.5</v>
      </c>
      <c r="M66" s="17">
        <f t="shared" si="40"/>
        <v>0.5</v>
      </c>
      <c r="N66" s="18"/>
    </row>
    <row r="67" spans="1:27">
      <c r="A67" s="203"/>
      <c r="B67" s="144"/>
      <c r="C67" s="145"/>
      <c r="D67" s="189">
        <f t="shared" si="34"/>
        <v>0</v>
      </c>
      <c r="E67" s="85">
        <f>+VLOOKUP($A$65,$P$4:$S$36,4,0)</f>
        <v>0.66</v>
      </c>
      <c r="F67" s="13">
        <f t="shared" si="35"/>
        <v>0</v>
      </c>
      <c r="G67" s="13">
        <f t="shared" si="36"/>
        <v>0</v>
      </c>
      <c r="H67" s="64"/>
      <c r="I67" s="13">
        <f t="shared" si="37"/>
        <v>0</v>
      </c>
      <c r="J67" s="15">
        <f t="shared" si="38"/>
        <v>0</v>
      </c>
      <c r="K67" s="65"/>
      <c r="L67" s="17">
        <f t="shared" si="40"/>
        <v>0.5</v>
      </c>
      <c r="M67" s="17">
        <f t="shared" si="40"/>
        <v>0.5</v>
      </c>
      <c r="N67" s="18"/>
    </row>
    <row r="68" spans="1:27">
      <c r="A68" s="203" t="s">
        <v>32</v>
      </c>
      <c r="B68" s="147"/>
      <c r="C68" s="148"/>
      <c r="D68" s="190">
        <f t="shared" si="34"/>
        <v>0</v>
      </c>
      <c r="E68" s="149">
        <f>+VLOOKUP($A$68,$P$4:$S$36,4,0)</f>
        <v>0.66</v>
      </c>
      <c r="F68" s="13">
        <f t="shared" si="35"/>
        <v>0</v>
      </c>
      <c r="G68" s="13">
        <f t="shared" si="36"/>
        <v>0</v>
      </c>
      <c r="H68" s="64"/>
      <c r="I68" s="13">
        <f t="shared" si="37"/>
        <v>0</v>
      </c>
      <c r="J68" s="15">
        <f t="shared" si="38"/>
        <v>0</v>
      </c>
      <c r="K68" s="65"/>
      <c r="L68" s="17">
        <f t="shared" ref="L68:M70" si="41">+VLOOKUP($A$68,$P$5:$Q$29,2,FALSE)</f>
        <v>0.5</v>
      </c>
      <c r="M68" s="17">
        <f t="shared" si="41"/>
        <v>0.5</v>
      </c>
      <c r="N68" s="18"/>
    </row>
    <row r="69" spans="1:27">
      <c r="A69" s="203"/>
      <c r="B69" s="147"/>
      <c r="C69" s="148"/>
      <c r="D69" s="190">
        <f t="shared" si="34"/>
        <v>0</v>
      </c>
      <c r="E69" s="149">
        <f>+VLOOKUP($A$68,$P$4:$S$36,4,0)</f>
        <v>0.66</v>
      </c>
      <c r="F69" s="13">
        <f t="shared" si="35"/>
        <v>0</v>
      </c>
      <c r="G69" s="13">
        <f t="shared" si="36"/>
        <v>0</v>
      </c>
      <c r="H69" s="64"/>
      <c r="I69" s="13">
        <f t="shared" si="37"/>
        <v>0</v>
      </c>
      <c r="J69" s="15">
        <f t="shared" si="38"/>
        <v>0</v>
      </c>
      <c r="K69" s="65"/>
      <c r="L69" s="17">
        <f t="shared" si="41"/>
        <v>0.5</v>
      </c>
      <c r="M69" s="17">
        <f t="shared" si="41"/>
        <v>0.5</v>
      </c>
      <c r="N69" s="18"/>
    </row>
    <row r="70" spans="1:27" ht="15.75" thickBot="1">
      <c r="A70" s="204"/>
      <c r="B70" s="147"/>
      <c r="C70" s="148"/>
      <c r="D70" s="190">
        <f t="shared" si="34"/>
        <v>0</v>
      </c>
      <c r="E70" s="149">
        <f>+VLOOKUP($A$68,$P$4:$S$36,4,0)</f>
        <v>0.66</v>
      </c>
      <c r="F70" s="13">
        <f t="shared" si="35"/>
        <v>0</v>
      </c>
      <c r="G70" s="13">
        <f t="shared" si="36"/>
        <v>0</v>
      </c>
      <c r="H70" s="64"/>
      <c r="I70" s="13">
        <f t="shared" si="37"/>
        <v>0</v>
      </c>
      <c r="J70" s="15">
        <f t="shared" si="38"/>
        <v>0</v>
      </c>
      <c r="K70" s="65"/>
      <c r="L70" s="17">
        <f t="shared" si="41"/>
        <v>0.5</v>
      </c>
      <c r="M70" s="17">
        <f t="shared" si="41"/>
        <v>0.5</v>
      </c>
      <c r="N70" s="18"/>
    </row>
    <row r="71" spans="1:27" ht="15.75" thickBot="1">
      <c r="A71" s="153" t="s">
        <v>46</v>
      </c>
      <c r="B71" s="34"/>
      <c r="C71" s="34"/>
      <c r="D71" s="180">
        <f>SUM(D59:D70)</f>
        <v>0</v>
      </c>
      <c r="E71" s="94"/>
      <c r="F71" s="35">
        <f>SUM(F59:F70)</f>
        <v>0</v>
      </c>
      <c r="G71" s="35">
        <f>+MIN($F$109*L71,F71)</f>
        <v>0</v>
      </c>
      <c r="H71" s="137">
        <f>+IFERROR(G71/F71,0)</f>
        <v>0</v>
      </c>
      <c r="I71" s="35">
        <f>SUM(I59:I70)</f>
        <v>0</v>
      </c>
      <c r="J71" s="38">
        <f>SUM(J59:J70)</f>
        <v>0</v>
      </c>
      <c r="K71" s="154">
        <f t="shared" ref="K71" si="42">SUM(K59:K70)</f>
        <v>0</v>
      </c>
      <c r="L71" s="40">
        <f>+VLOOKUP(A59,P4:Q36,2,0)</f>
        <v>0.5</v>
      </c>
      <c r="M71" s="41">
        <f>+VLOOKUP(A59,P4:R36,3,0)</f>
        <v>0.5</v>
      </c>
      <c r="N71" s="18"/>
    </row>
    <row r="72" spans="1:27">
      <c r="A72" s="205" t="str">
        <f>+P23</f>
        <v>VDMK_1</v>
      </c>
      <c r="B72" s="130"/>
      <c r="C72" s="155"/>
      <c r="D72" s="181"/>
      <c r="E72" s="156">
        <f>+VLOOKUP($A$72,$P$4:$S$36,4,0)</f>
        <v>0.92</v>
      </c>
      <c r="F72" s="13">
        <f>+D72*E72</f>
        <v>0</v>
      </c>
      <c r="G72" s="13">
        <f t="shared" ref="G72:G80" si="43">+F72*$H$81</f>
        <v>0</v>
      </c>
      <c r="H72" s="64"/>
      <c r="I72" s="13">
        <f t="shared" ref="I72:I80" si="44">+F72*$H$81</f>
        <v>0</v>
      </c>
      <c r="J72" s="15">
        <f>+MIN($G$81*$M$72,G72)</f>
        <v>0</v>
      </c>
      <c r="K72" s="132"/>
      <c r="L72" s="17">
        <f>+VLOOKUP($A$72,$P$4:$Q$36,2,0)</f>
        <v>0.5</v>
      </c>
      <c r="M72" s="17">
        <f>+VLOOKUP($A$72,$P$4:$R$36,3,0)</f>
        <v>0.4</v>
      </c>
      <c r="N72" s="18"/>
    </row>
    <row r="73" spans="1:27">
      <c r="A73" s="199"/>
      <c r="B73" s="130"/>
      <c r="C73" s="155"/>
      <c r="D73" s="181"/>
      <c r="E73" s="156">
        <f>+VLOOKUP($A$72,$P$4:$S$36,4,0)</f>
        <v>0.92</v>
      </c>
      <c r="F73" s="13">
        <f t="shared" ref="F73:F74" si="45">+D73*E73</f>
        <v>0</v>
      </c>
      <c r="G73" s="13">
        <f t="shared" si="43"/>
        <v>0</v>
      </c>
      <c r="H73" s="64"/>
      <c r="I73" s="13">
        <f t="shared" si="44"/>
        <v>0</v>
      </c>
      <c r="J73" s="15">
        <f t="shared" ref="J73:J80" si="46">+MIN($G$81*$M$72,G73)</f>
        <v>0</v>
      </c>
      <c r="K73" s="131"/>
      <c r="L73" s="17">
        <f>+VLOOKUP($A$72,$P$4:$Q$36,2,0)</f>
        <v>0.5</v>
      </c>
      <c r="M73" s="17">
        <f>+VLOOKUP($A$72,$P$4:$R$36,3,0)</f>
        <v>0.4</v>
      </c>
      <c r="N73" s="18"/>
    </row>
    <row r="74" spans="1:27">
      <c r="A74" s="200"/>
      <c r="B74" s="130"/>
      <c r="C74" s="155"/>
      <c r="D74" s="181"/>
      <c r="E74" s="156">
        <f>+VLOOKUP($A$72,$P$4:$S$36,4,0)</f>
        <v>0.92</v>
      </c>
      <c r="F74" s="13">
        <f t="shared" si="45"/>
        <v>0</v>
      </c>
      <c r="G74" s="13">
        <f t="shared" si="43"/>
        <v>0</v>
      </c>
      <c r="H74" s="64"/>
      <c r="I74" s="13">
        <f t="shared" si="44"/>
        <v>0</v>
      </c>
      <c r="J74" s="15">
        <f t="shared" si="46"/>
        <v>0</v>
      </c>
      <c r="K74" s="131"/>
      <c r="L74" s="17">
        <f>+VLOOKUP($A$72,$P$4:$Q$36,2,0)</f>
        <v>0.5</v>
      </c>
      <c r="M74" s="17">
        <f>+VLOOKUP($A$72,$P$4:$R$36,3,0)</f>
        <v>0.4</v>
      </c>
      <c r="N74" s="18"/>
    </row>
    <row r="75" spans="1:27">
      <c r="A75" s="198" t="str">
        <f>+P24</f>
        <v>VDMK_1-5</v>
      </c>
      <c r="B75" s="133"/>
      <c r="C75" s="62"/>
      <c r="D75" s="186"/>
      <c r="E75" s="157">
        <f>+VLOOKUP($A$75,$P$4:$S$36,4,0)</f>
        <v>0.79</v>
      </c>
      <c r="F75" s="13">
        <f>+D75*E75</f>
        <v>0</v>
      </c>
      <c r="G75" s="13">
        <f t="shared" si="43"/>
        <v>0</v>
      </c>
      <c r="H75" s="64"/>
      <c r="I75" s="13">
        <f t="shared" si="44"/>
        <v>0</v>
      </c>
      <c r="J75" s="15">
        <f t="shared" si="46"/>
        <v>0</v>
      </c>
      <c r="K75" s="132"/>
      <c r="L75" s="17">
        <f>+VLOOKUP($A$75,$P$4:$Q$36,2,0)</f>
        <v>0.5</v>
      </c>
      <c r="M75" s="17">
        <f>+VLOOKUP($A$75,$P$4:$R$36,3,0)</f>
        <v>0.4</v>
      </c>
      <c r="N75" s="18"/>
    </row>
    <row r="76" spans="1:27">
      <c r="A76" s="199"/>
      <c r="B76" s="133"/>
      <c r="C76" s="62"/>
      <c r="D76" s="186"/>
      <c r="E76" s="157">
        <f>+VLOOKUP($A$75,$P$4:$S$36,4,0)</f>
        <v>0.79</v>
      </c>
      <c r="F76" s="13">
        <f t="shared" ref="F76:F77" si="47">+D76*E76</f>
        <v>0</v>
      </c>
      <c r="G76" s="13">
        <f t="shared" si="43"/>
        <v>0</v>
      </c>
      <c r="H76" s="64"/>
      <c r="I76" s="13">
        <f t="shared" si="44"/>
        <v>0</v>
      </c>
      <c r="J76" s="15">
        <f t="shared" si="46"/>
        <v>0</v>
      </c>
      <c r="K76" s="131"/>
      <c r="L76" s="17">
        <f>+VLOOKUP($A$75,$P$4:$Q$36,2,0)</f>
        <v>0.5</v>
      </c>
      <c r="M76" s="17">
        <f>+VLOOKUP($A$75,$P$4:$R$36,3,0)</f>
        <v>0.4</v>
      </c>
      <c r="N76" s="18"/>
    </row>
    <row r="77" spans="1:27">
      <c r="A77" s="200"/>
      <c r="B77" s="133"/>
      <c r="C77" s="62"/>
      <c r="D77" s="186"/>
      <c r="E77" s="157">
        <f>+VLOOKUP($A$75,$P$4:$S$36,4,0)</f>
        <v>0.79</v>
      </c>
      <c r="F77" s="13">
        <f t="shared" si="47"/>
        <v>0</v>
      </c>
      <c r="G77" s="13">
        <f t="shared" si="43"/>
        <v>0</v>
      </c>
      <c r="H77" s="64"/>
      <c r="I77" s="13">
        <f t="shared" si="44"/>
        <v>0</v>
      </c>
      <c r="J77" s="15">
        <f t="shared" si="46"/>
        <v>0</v>
      </c>
      <c r="K77" s="131"/>
      <c r="L77" s="17">
        <f>+VLOOKUP($A$75,$P$4:$Q$36,2,0)</f>
        <v>0.5</v>
      </c>
      <c r="M77" s="17">
        <f>+VLOOKUP($A$75,$P$4:$R$36,3,0)</f>
        <v>0.4</v>
      </c>
      <c r="N77" s="18"/>
    </row>
    <row r="78" spans="1:27">
      <c r="A78" s="198" t="str">
        <f>+P25</f>
        <v>VDMK_5 ve üzeri</v>
      </c>
      <c r="B78" s="144"/>
      <c r="C78" s="84"/>
      <c r="D78" s="191"/>
      <c r="E78" s="158">
        <f>+VLOOKUP($A$78,$P$4:$S$36,4,0)</f>
        <v>0.76</v>
      </c>
      <c r="F78" s="13">
        <f>+D78*E78</f>
        <v>0</v>
      </c>
      <c r="G78" s="13">
        <f t="shared" si="43"/>
        <v>0</v>
      </c>
      <c r="H78" s="64"/>
      <c r="I78" s="13">
        <f t="shared" si="44"/>
        <v>0</v>
      </c>
      <c r="J78" s="15">
        <f t="shared" si="46"/>
        <v>0</v>
      </c>
      <c r="K78" s="132"/>
      <c r="L78" s="17">
        <f>+VLOOKUP($A$78,$P$4:$Q$36,2,0)</f>
        <v>0.5</v>
      </c>
      <c r="M78" s="17">
        <f>+VLOOKUP($A$78,$P$4:$R$36,3,0)</f>
        <v>0.4</v>
      </c>
      <c r="N78" s="18"/>
    </row>
    <row r="79" spans="1:27">
      <c r="A79" s="199"/>
      <c r="B79" s="144"/>
      <c r="C79" s="84"/>
      <c r="D79" s="191"/>
      <c r="E79" s="158">
        <f>+VLOOKUP($A$78,$P$4:$S$36,4,0)</f>
        <v>0.76</v>
      </c>
      <c r="F79" s="13">
        <f t="shared" ref="F79:F80" si="48">+D79*E79</f>
        <v>0</v>
      </c>
      <c r="G79" s="13">
        <f t="shared" si="43"/>
        <v>0</v>
      </c>
      <c r="H79" s="64"/>
      <c r="I79" s="13">
        <f t="shared" si="44"/>
        <v>0</v>
      </c>
      <c r="J79" s="15">
        <f t="shared" si="46"/>
        <v>0</v>
      </c>
      <c r="K79" s="131"/>
      <c r="L79" s="17">
        <f>+VLOOKUP($A$78,$P$4:$Q$36,2,0)</f>
        <v>0.5</v>
      </c>
      <c r="M79" s="17">
        <f>+VLOOKUP($A$78,$P$4:$R$36,3,0)</f>
        <v>0.4</v>
      </c>
      <c r="N79" s="18"/>
    </row>
    <row r="80" spans="1:27" ht="15.75" thickBot="1">
      <c r="A80" s="201"/>
      <c r="B80" s="144"/>
      <c r="C80" s="84"/>
      <c r="D80" s="191"/>
      <c r="E80" s="158">
        <f>+VLOOKUP($A$78,$P$4:$S$36,4,0)</f>
        <v>0.76</v>
      </c>
      <c r="F80" s="13">
        <f t="shared" si="48"/>
        <v>0</v>
      </c>
      <c r="G80" s="13">
        <f t="shared" si="43"/>
        <v>0</v>
      </c>
      <c r="H80" s="64"/>
      <c r="I80" s="13">
        <f t="shared" si="44"/>
        <v>0</v>
      </c>
      <c r="J80" s="15">
        <f t="shared" si="46"/>
        <v>0</v>
      </c>
      <c r="K80" s="131"/>
      <c r="L80" s="17">
        <f>+VLOOKUP($A$78,$P$4:$Q$36,2,0)</f>
        <v>0.5</v>
      </c>
      <c r="M80" s="17">
        <f>+VLOOKUP($A$78,$P$4:$R$36,3,0)</f>
        <v>0.4</v>
      </c>
      <c r="N80" s="18"/>
    </row>
    <row r="81" spans="1:29" ht="15.75" customHeight="1" thickBot="1">
      <c r="A81" s="136"/>
      <c r="B81" s="34"/>
      <c r="C81" s="34"/>
      <c r="D81" s="180">
        <f>SUM(D72:D80)</f>
        <v>0</v>
      </c>
      <c r="E81" s="94"/>
      <c r="F81" s="35">
        <f>SUM(F72:F80)</f>
        <v>0</v>
      </c>
      <c r="G81" s="35">
        <f>+MIN($F$109*L81,F81)</f>
        <v>0</v>
      </c>
      <c r="H81" s="137">
        <f>+IFERROR(G81/F81,0)</f>
        <v>0</v>
      </c>
      <c r="I81" s="35">
        <f>SUM(I72:I80)</f>
        <v>0</v>
      </c>
      <c r="J81" s="38">
        <f>SUM(J72:J80)</f>
        <v>0</v>
      </c>
      <c r="K81" s="159" t="s">
        <v>10</v>
      </c>
      <c r="L81" s="40">
        <f>+VLOOKUP(A72,P4:Q36,2,0)</f>
        <v>0.5</v>
      </c>
      <c r="M81" s="41">
        <f>+VLOOKUP(A72,P4:R36,3,0)</f>
        <v>0.4</v>
      </c>
      <c r="N81" s="160"/>
    </row>
    <row r="82" spans="1:29">
      <c r="A82" s="195" t="s">
        <v>42</v>
      </c>
      <c r="B82" s="65"/>
      <c r="C82" s="16"/>
      <c r="D82" s="179"/>
      <c r="E82" s="99">
        <f>+VLOOKUP($A$82,$P$4:$S$36,4,0)</f>
        <v>0.88</v>
      </c>
      <c r="F82" s="13">
        <f>+D82*E82</f>
        <v>0</v>
      </c>
      <c r="G82" s="13">
        <f>+F82*$H$85</f>
        <v>0</v>
      </c>
      <c r="H82" s="64"/>
      <c r="I82" s="13">
        <f>+F82*$H$85</f>
        <v>0</v>
      </c>
      <c r="J82" s="15">
        <f>+MIN($G$85*$M$82,G82)</f>
        <v>0</v>
      </c>
      <c r="K82" s="100"/>
      <c r="L82" s="17">
        <f>+VLOOKUP($A$82,P4:Q36,2,0)</f>
        <v>0.25</v>
      </c>
      <c r="M82" s="17">
        <f>+VLOOKUP($A$82,P4:R36,3,0)</f>
        <v>1</v>
      </c>
    </row>
    <row r="83" spans="1:29" s="2" customFormat="1">
      <c r="A83" s="197"/>
      <c r="B83" s="65"/>
      <c r="C83" s="16"/>
      <c r="D83" s="179"/>
      <c r="E83" s="99">
        <f>+VLOOKUP($A$82,$P$4:$S$36,4,0)</f>
        <v>0.88</v>
      </c>
      <c r="F83" s="13">
        <f t="shared" ref="F83:F84" si="49">+D83*E83</f>
        <v>0</v>
      </c>
      <c r="G83" s="13">
        <f t="shared" ref="G83:G84" si="50">+F83*$H$85</f>
        <v>0</v>
      </c>
      <c r="H83" s="64"/>
      <c r="I83" s="13">
        <f t="shared" ref="I83:I84" si="51">+F83*$H$85</f>
        <v>0</v>
      </c>
      <c r="J83" s="15">
        <f t="shared" ref="J83:J84" si="52">+MIN($G$85*$M$82,G83)</f>
        <v>0</v>
      </c>
      <c r="K83" s="13"/>
      <c r="L83" s="17">
        <f>+VLOOKUP($A$82,P5:Q33,2,0)</f>
        <v>0.25</v>
      </c>
      <c r="M83" s="17">
        <f>+VLOOKUP($A$82,P5:R33,3,0)</f>
        <v>1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" customFormat="1" ht="15.75" thickBot="1">
      <c r="A84" s="196"/>
      <c r="B84" s="65"/>
      <c r="C84" s="16"/>
      <c r="D84" s="179"/>
      <c r="E84" s="99">
        <f>+VLOOKUP($A$82,$P$4:$S$36,4,0)</f>
        <v>0.88</v>
      </c>
      <c r="F84" s="13">
        <f t="shared" si="49"/>
        <v>0</v>
      </c>
      <c r="G84" s="13">
        <f t="shared" si="50"/>
        <v>0</v>
      </c>
      <c r="H84" s="64"/>
      <c r="I84" s="13">
        <f t="shared" si="51"/>
        <v>0</v>
      </c>
      <c r="J84" s="15">
        <f t="shared" si="52"/>
        <v>0</v>
      </c>
      <c r="K84" s="104"/>
      <c r="L84" s="17">
        <f>+VLOOKUP($A$82,P6:Q36,2,0)</f>
        <v>0.25</v>
      </c>
      <c r="M84" s="17">
        <f>+VLOOKUP($A$82,P6:R36,3,0)</f>
        <v>1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" customFormat="1" ht="15.75" thickBot="1">
      <c r="A85" s="151"/>
      <c r="B85" s="34"/>
      <c r="C85" s="34"/>
      <c r="D85" s="180">
        <f>SUM(D82:D84)</f>
        <v>0</v>
      </c>
      <c r="E85" s="94"/>
      <c r="F85" s="35">
        <f>SUM(F82:F84)</f>
        <v>0</v>
      </c>
      <c r="G85" s="35">
        <f>+MIN($F$109*L85,F85)</f>
        <v>0</v>
      </c>
      <c r="H85" s="137">
        <f>+IFERROR(G85/F85,0)</f>
        <v>0</v>
      </c>
      <c r="I85" s="35">
        <f>SUM(I82:I84)</f>
        <v>0</v>
      </c>
      <c r="J85" s="38">
        <f t="shared" ref="J85:K85" si="53">SUM(J82:J84)</f>
        <v>0</v>
      </c>
      <c r="K85" s="154">
        <f t="shared" si="53"/>
        <v>0</v>
      </c>
      <c r="L85" s="40">
        <f>+VLOOKUP(A82,P4:Q36,2,0)</f>
        <v>0.25</v>
      </c>
      <c r="M85" s="161">
        <f>+VLOOKUP(A82,P4:R36,3,0)</f>
        <v>1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" customFormat="1">
      <c r="A86" s="202" t="s">
        <v>39</v>
      </c>
      <c r="B86" s="162"/>
      <c r="C86" s="163"/>
      <c r="D86" s="192"/>
      <c r="E86" s="164">
        <f>+VLOOKUP($A$86,$P$5:$S$29,4,FALSE)</f>
        <v>0.92</v>
      </c>
      <c r="F86" s="100">
        <f>+D86*E86</f>
        <v>0</v>
      </c>
      <c r="G86" s="165">
        <f>+F86*$H$92</f>
        <v>0</v>
      </c>
      <c r="H86" s="166"/>
      <c r="I86" s="165">
        <f>+F86*$H$92</f>
        <v>0</v>
      </c>
      <c r="J86" s="47">
        <f>+MIN($G$92*$M$86,G86)</f>
        <v>0</v>
      </c>
      <c r="K86" s="47"/>
      <c r="L86" s="167">
        <f t="shared" ref="L86:L92" si="54">+VLOOKUP($A$86,$P$5:$S$29,2,FALSE)</f>
        <v>0.5</v>
      </c>
      <c r="M86" s="167">
        <f t="shared" ref="M86:M92" si="55">+VLOOKUP($A$86,$P$5:$R$29,3,FALSE)</f>
        <v>0.25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" customFormat="1">
      <c r="A87" s="203"/>
      <c r="B87" s="130"/>
      <c r="C87" s="155"/>
      <c r="D87" s="181"/>
      <c r="E87" s="46">
        <f>+VLOOKUP($A$86,$P$5:$S$29,4,FALSE)</f>
        <v>0.92</v>
      </c>
      <c r="F87" s="104">
        <f t="shared" ref="F87:F91" si="56">+D87*E87</f>
        <v>0</v>
      </c>
      <c r="G87" s="165">
        <f t="shared" ref="G87:G91" si="57">+F87*$H$92</f>
        <v>0</v>
      </c>
      <c r="H87" s="64"/>
      <c r="I87" s="165">
        <f t="shared" ref="I87:I91" si="58">+F87*$H$92</f>
        <v>0</v>
      </c>
      <c r="J87" s="47">
        <f t="shared" ref="J87:J91" si="59">+MIN($G$92*$M$86,G87)</f>
        <v>0</v>
      </c>
      <c r="K87" s="15"/>
      <c r="L87" s="17">
        <f t="shared" si="54"/>
        <v>0.5</v>
      </c>
      <c r="M87" s="17">
        <f t="shared" si="55"/>
        <v>0.25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" customFormat="1">
      <c r="A88" s="203" t="s">
        <v>40</v>
      </c>
      <c r="B88" s="133"/>
      <c r="C88" s="62"/>
      <c r="D88" s="186"/>
      <c r="E88" s="63">
        <f>+VLOOKUP($A$88,$P$5:$S$29,4,FALSE)</f>
        <v>0.79</v>
      </c>
      <c r="F88" s="104">
        <f t="shared" si="56"/>
        <v>0</v>
      </c>
      <c r="G88" s="165">
        <f t="shared" si="57"/>
        <v>0</v>
      </c>
      <c r="H88" s="64"/>
      <c r="I88" s="165">
        <f t="shared" si="58"/>
        <v>0</v>
      </c>
      <c r="J88" s="47">
        <f t="shared" si="59"/>
        <v>0</v>
      </c>
      <c r="K88" s="15"/>
      <c r="L88" s="17">
        <f t="shared" si="54"/>
        <v>0.5</v>
      </c>
      <c r="M88" s="17">
        <f t="shared" si="55"/>
        <v>0.25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" customFormat="1">
      <c r="A89" s="203"/>
      <c r="B89" s="133"/>
      <c r="C89" s="62"/>
      <c r="D89" s="186"/>
      <c r="E89" s="63">
        <f>+VLOOKUP($A$88,$P$5:$S$29,4,FALSE)</f>
        <v>0.79</v>
      </c>
      <c r="F89" s="104">
        <f t="shared" si="56"/>
        <v>0</v>
      </c>
      <c r="G89" s="165">
        <f t="shared" si="57"/>
        <v>0</v>
      </c>
      <c r="H89" s="64"/>
      <c r="I89" s="165">
        <f t="shared" si="58"/>
        <v>0</v>
      </c>
      <c r="J89" s="47">
        <f t="shared" si="59"/>
        <v>0</v>
      </c>
      <c r="K89" s="15"/>
      <c r="L89" s="17">
        <f t="shared" si="54"/>
        <v>0.5</v>
      </c>
      <c r="M89" s="17">
        <f t="shared" si="55"/>
        <v>0.25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" customFormat="1">
      <c r="A90" s="203" t="s">
        <v>41</v>
      </c>
      <c r="B90" s="144"/>
      <c r="C90" s="84"/>
      <c r="D90" s="191"/>
      <c r="E90" s="85">
        <f>+VLOOKUP($A$90,$P$5:$S$29,4,FALSE)</f>
        <v>0.76</v>
      </c>
      <c r="F90" s="104">
        <f t="shared" si="56"/>
        <v>0</v>
      </c>
      <c r="G90" s="165">
        <f t="shared" si="57"/>
        <v>0</v>
      </c>
      <c r="H90" s="64"/>
      <c r="I90" s="165">
        <f t="shared" si="58"/>
        <v>0</v>
      </c>
      <c r="J90" s="47">
        <f t="shared" si="59"/>
        <v>0</v>
      </c>
      <c r="K90" s="15"/>
      <c r="L90" s="17">
        <f t="shared" si="54"/>
        <v>0.5</v>
      </c>
      <c r="M90" s="17">
        <f t="shared" si="55"/>
        <v>0.25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" customFormat="1" ht="15.75" thickBot="1">
      <c r="A91" s="204"/>
      <c r="B91" s="144"/>
      <c r="C91" s="84"/>
      <c r="D91" s="191"/>
      <c r="E91" s="85">
        <f>+VLOOKUP($A$90,$P$5:$S$29,4,FALSE)</f>
        <v>0.76</v>
      </c>
      <c r="F91" s="104">
        <f t="shared" si="56"/>
        <v>0</v>
      </c>
      <c r="G91" s="165">
        <f t="shared" si="57"/>
        <v>0</v>
      </c>
      <c r="H91" s="64"/>
      <c r="I91" s="165">
        <f t="shared" si="58"/>
        <v>0</v>
      </c>
      <c r="J91" s="47">
        <f t="shared" si="59"/>
        <v>0</v>
      </c>
      <c r="K91" s="15"/>
      <c r="L91" s="17">
        <f t="shared" si="54"/>
        <v>0.5</v>
      </c>
      <c r="M91" s="17">
        <f t="shared" si="55"/>
        <v>0.25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" customFormat="1" ht="15.75" thickBot="1">
      <c r="A92" s="151"/>
      <c r="B92" s="34"/>
      <c r="C92" s="34"/>
      <c r="D92" s="180">
        <f>SUM(D86:D91)</f>
        <v>0</v>
      </c>
      <c r="E92" s="94"/>
      <c r="F92" s="35">
        <f>SUM(F86:F91)</f>
        <v>0</v>
      </c>
      <c r="G92" s="35">
        <f>+MIN($F$109*L92,F92)</f>
        <v>0</v>
      </c>
      <c r="H92" s="137">
        <f>+IFERROR(G92/F92,0)</f>
        <v>0</v>
      </c>
      <c r="I92" s="35">
        <f>SUM(I86:I91)</f>
        <v>0</v>
      </c>
      <c r="J92" s="38">
        <f>SUM(J86:J91)</f>
        <v>0</v>
      </c>
      <c r="K92" s="154">
        <f>SUM(K86:K91)</f>
        <v>0</v>
      </c>
      <c r="L92" s="40">
        <f t="shared" si="54"/>
        <v>0.5</v>
      </c>
      <c r="M92" s="161">
        <f t="shared" si="55"/>
        <v>0.25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" customFormat="1">
      <c r="A93" s="197" t="str">
        <f>+P31</f>
        <v>HS Şemsiye Fonu Payları</v>
      </c>
      <c r="B93" s="162"/>
      <c r="C93" s="163"/>
      <c r="D93" s="192"/>
      <c r="E93" s="164">
        <f>+VLOOKUP($A$93,$P$4:$S$36,4,0)</f>
        <v>0.88</v>
      </c>
      <c r="F93" s="100">
        <f>+D93*E93</f>
        <v>0</v>
      </c>
      <c r="G93" s="165">
        <f>+F93*$H$95</f>
        <v>0</v>
      </c>
      <c r="H93" s="166"/>
      <c r="I93" s="165">
        <f>+F93*$H$95</f>
        <v>0</v>
      </c>
      <c r="J93" s="47">
        <f>+MIN($G$95*$M$93,G93)</f>
        <v>0</v>
      </c>
      <c r="K93" s="47"/>
      <c r="L93" s="167">
        <f>+VLOOKUP($A$93,P4:Q36,2,0)</f>
        <v>0.5</v>
      </c>
      <c r="M93" s="167">
        <f>+VLOOKUP($A$93,P4:R36,3,0)</f>
        <v>0.2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" customFormat="1" ht="15.75" thickBot="1">
      <c r="A94" s="196"/>
      <c r="B94" s="168"/>
      <c r="C94" s="155"/>
      <c r="D94" s="181"/>
      <c r="E94" s="164">
        <f>+VLOOKUP($A$93,$P$4:$S$36,4,0)</f>
        <v>0.88</v>
      </c>
      <c r="F94" s="104">
        <f t="shared" ref="F94" si="60">+D94*E94</f>
        <v>0</v>
      </c>
      <c r="G94" s="165">
        <f>+F94*$H$95</f>
        <v>0</v>
      </c>
      <c r="H94" s="64"/>
      <c r="I94" s="165">
        <f>+F94*$H$95</f>
        <v>0</v>
      </c>
      <c r="J94" s="47">
        <f>+MIN($G$95*$M$93,G94)</f>
        <v>0</v>
      </c>
      <c r="K94" s="131"/>
      <c r="L94" s="17">
        <f>+VLOOKUP($A$93,P5:Q33,2,0)</f>
        <v>0.5</v>
      </c>
      <c r="M94" s="17">
        <f>+VLOOKUP($A$93,P5:R33,3,0)</f>
        <v>0.2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" customFormat="1" ht="15.75" thickBot="1">
      <c r="A95" s="151"/>
      <c r="B95" s="34"/>
      <c r="C95" s="34"/>
      <c r="D95" s="180">
        <f>SUM(D93:D94)</f>
        <v>0</v>
      </c>
      <c r="E95" s="94"/>
      <c r="F95" s="35">
        <f>SUM(F93:F94)</f>
        <v>0</v>
      </c>
      <c r="G95" s="35">
        <f>+MIN($F$109*L95,F95)</f>
        <v>0</v>
      </c>
      <c r="H95" s="137">
        <f>+IFERROR(G95/F95,0)</f>
        <v>0</v>
      </c>
      <c r="I95" s="35">
        <f>SUM(I93:I94)</f>
        <v>0</v>
      </c>
      <c r="J95" s="35">
        <f>SUM(J93:J94)</f>
        <v>0</v>
      </c>
      <c r="K95" s="35">
        <f>SUM(K93:K94)</f>
        <v>0</v>
      </c>
      <c r="L95" s="41">
        <f>+VLOOKUP($A$93,$P$4:$Q$36,2,0)</f>
        <v>0.5</v>
      </c>
      <c r="M95" s="41">
        <f>+VLOOKUP($A$93,$P$4:$R$36,3,0)</f>
        <v>0.2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" customFormat="1">
      <c r="A96" s="195" t="str">
        <f>+P32</f>
        <v>BA Şemsiye Fonu Payları</v>
      </c>
      <c r="B96" s="169"/>
      <c r="C96" s="62"/>
      <c r="D96" s="186"/>
      <c r="E96" s="63">
        <f>+VLOOKUP($A$96,$P$4:$S$36,4,0)</f>
        <v>0.93</v>
      </c>
      <c r="F96" s="104">
        <f>+D96*E96</f>
        <v>0</v>
      </c>
      <c r="G96" s="165">
        <f>+F96*$H$98</f>
        <v>0</v>
      </c>
      <c r="H96" s="64"/>
      <c r="I96" s="165">
        <f>+F96*$H$98</f>
        <v>0</v>
      </c>
      <c r="J96" s="47">
        <f>+MIN($G$98*$M$96,G96)</f>
        <v>0</v>
      </c>
      <c r="K96" s="16"/>
      <c r="L96" s="17">
        <f>+VLOOKUP($A$96,P6:Q36,2,0)</f>
        <v>0.5</v>
      </c>
      <c r="M96" s="17">
        <f>+VLOOKUP($A$96,P6:R36,3,0)</f>
        <v>0.2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" customFormat="1" ht="15.75" thickBot="1">
      <c r="A97" s="196"/>
      <c r="B97" s="169"/>
      <c r="C97" s="62"/>
      <c r="D97" s="186"/>
      <c r="E97" s="63">
        <f>+VLOOKUP($A$96,$P$4:$S$36,4,0)</f>
        <v>0.93</v>
      </c>
      <c r="F97" s="104">
        <f>+D97*E97</f>
        <v>0</v>
      </c>
      <c r="G97" s="165">
        <f>+F97*$H$98</f>
        <v>0</v>
      </c>
      <c r="H97" s="64"/>
      <c r="I97" s="165">
        <f>+F97*$H$98</f>
        <v>0</v>
      </c>
      <c r="J97" s="47">
        <f>+MIN($G$98*$M$96,G97)</f>
        <v>0</v>
      </c>
      <c r="K97" s="16"/>
      <c r="L97" s="17">
        <f>+VLOOKUP($A$96,P7:Q38,2,0)</f>
        <v>0.5</v>
      </c>
      <c r="M97" s="17">
        <f>+VLOOKUP($A$96,P7:R38,3,0)</f>
        <v>0.2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" customFormat="1" ht="15.75" thickBot="1">
      <c r="A98" s="151"/>
      <c r="B98" s="34"/>
      <c r="C98" s="34"/>
      <c r="D98" s="180">
        <f>SUM(D96:D97)</f>
        <v>0</v>
      </c>
      <c r="E98" s="94"/>
      <c r="F98" s="35">
        <f>SUM(F96:F97)</f>
        <v>0</v>
      </c>
      <c r="G98" s="35">
        <f>+MIN($F$109*L98,F98)</f>
        <v>0</v>
      </c>
      <c r="H98" s="137">
        <f>+IFERROR(G98/F98,0)</f>
        <v>0</v>
      </c>
      <c r="I98" s="35">
        <f>SUM(I96:I97)</f>
        <v>0</v>
      </c>
      <c r="J98" s="35">
        <f>SUM(J96:J97)</f>
        <v>0</v>
      </c>
      <c r="K98" s="35">
        <f>SUM(K96:K97)</f>
        <v>0</v>
      </c>
      <c r="L98" s="41">
        <f>+VLOOKUP($A$96,$P$4:$Q$36,2,0)</f>
        <v>0.5</v>
      </c>
      <c r="M98" s="41">
        <f>+VLOOKUP($A$96,$P$4:$R$36,3,0)</f>
        <v>0.2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" customFormat="1">
      <c r="A99" s="195" t="s">
        <v>48</v>
      </c>
      <c r="B99" s="169"/>
      <c r="C99" s="62"/>
      <c r="D99" s="186"/>
      <c r="E99" s="63">
        <f>+VLOOKUP($A$99,$P$4:$S$36,4,0)</f>
        <v>0.97</v>
      </c>
      <c r="F99" s="104">
        <f>+D99*E99</f>
        <v>0</v>
      </c>
      <c r="G99" s="165">
        <f>+F99*$H$101</f>
        <v>0</v>
      </c>
      <c r="H99" s="64"/>
      <c r="I99" s="165">
        <f>+F99*$H$101</f>
        <v>0</v>
      </c>
      <c r="J99" s="47">
        <f>+MIN($G$101*$M$99,G99)</f>
        <v>0</v>
      </c>
      <c r="K99" s="16"/>
      <c r="L99" s="17">
        <f>+VLOOKUP($A$99,P9:Q39,2,0)</f>
        <v>0.9</v>
      </c>
      <c r="M99" s="17">
        <f>+VLOOKUP($A$99,P9:R39,3,0)</f>
        <v>0.1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" customFormat="1" ht="15.75" thickBot="1">
      <c r="A100" s="196"/>
      <c r="B100" s="169"/>
      <c r="C100" s="62"/>
      <c r="D100" s="186"/>
      <c r="E100" s="63">
        <f>+VLOOKUP($A$99,$P$4:$S$36,4,0)</f>
        <v>0.97</v>
      </c>
      <c r="F100" s="104">
        <f>+D100*E100</f>
        <v>0</v>
      </c>
      <c r="G100" s="165">
        <f>+F100*$H$101</f>
        <v>0</v>
      </c>
      <c r="H100" s="64"/>
      <c r="I100" s="165">
        <f>+F100*$H$101</f>
        <v>0</v>
      </c>
      <c r="J100" s="47">
        <f>+MIN($G$101*$M$99,G100)</f>
        <v>0</v>
      </c>
      <c r="K100" s="16"/>
      <c r="L100" s="17">
        <f>+VLOOKUP($A$99,P10:Q41,2,0)</f>
        <v>0.9</v>
      </c>
      <c r="M100" s="17">
        <f>+VLOOKUP($A$99,P10:R41,3,0)</f>
        <v>0.1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" customFormat="1" ht="15.75" thickBot="1">
      <c r="A101" s="151"/>
      <c r="B101" s="34"/>
      <c r="C101" s="34"/>
      <c r="D101" s="180">
        <f>SUM(D99:D100)</f>
        <v>0</v>
      </c>
      <c r="E101" s="94"/>
      <c r="F101" s="35">
        <f>SUM(F99:F100)</f>
        <v>0</v>
      </c>
      <c r="G101" s="35">
        <f>+MIN($F$109*L101,F101)</f>
        <v>0</v>
      </c>
      <c r="H101" s="137">
        <f>+IFERROR(G101/F101,0)</f>
        <v>0</v>
      </c>
      <c r="I101" s="35">
        <f>SUM(I99:I100)</f>
        <v>0</v>
      </c>
      <c r="J101" s="35">
        <f>SUM(J99:J100)</f>
        <v>0</v>
      </c>
      <c r="K101" s="35">
        <f>SUM(K99:K100)</f>
        <v>0</v>
      </c>
      <c r="L101" s="41">
        <f>+VLOOKUP($A$99,$P$4:$Q$36,2,0)</f>
        <v>0.9</v>
      </c>
      <c r="M101" s="41">
        <f>+VLOOKUP($A$99,$P$4:$R$36,3,0)</f>
        <v>0.1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" customFormat="1">
      <c r="A102" s="195" t="s">
        <v>45</v>
      </c>
      <c r="B102" s="65"/>
      <c r="C102" s="16"/>
      <c r="D102" s="179"/>
      <c r="E102" s="99">
        <f>+VLOOKUP($A$102,$P$4:$S$36,4,0)</f>
        <v>1</v>
      </c>
      <c r="F102" s="104">
        <f>+D102*E102</f>
        <v>0</v>
      </c>
      <c r="G102" s="13">
        <f>+F102*$H$104</f>
        <v>0</v>
      </c>
      <c r="H102" s="64"/>
      <c r="I102" s="13">
        <f>+F102*$H$104</f>
        <v>0</v>
      </c>
      <c r="J102" s="15">
        <f>+MIN($G$104*$M$102,G102)</f>
        <v>0</v>
      </c>
      <c r="K102" s="16"/>
      <c r="L102" s="17">
        <f>+VLOOKUP($A$102,$P$4:$R$36,2,0)</f>
        <v>0.5</v>
      </c>
      <c r="M102" s="17">
        <f>+VLOOKUP($A$102,$P$4:$R$36,3,0)</f>
        <v>1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ht="15.75" thickBot="1">
      <c r="A103" s="196"/>
      <c r="B103" s="65"/>
      <c r="C103" s="16"/>
      <c r="D103" s="179"/>
      <c r="E103" s="99">
        <f>+VLOOKUP($A$102,$P$4:$S$36,4,0)</f>
        <v>1</v>
      </c>
      <c r="F103" s="104">
        <f>+D103*E103</f>
        <v>0</v>
      </c>
      <c r="G103" s="13">
        <f>+F103*$H$104</f>
        <v>0</v>
      </c>
      <c r="H103" s="64"/>
      <c r="I103" s="13">
        <f>+F103*$H$104</f>
        <v>0</v>
      </c>
      <c r="J103" s="15">
        <f>+MIN($G$104*$M$102,G103)</f>
        <v>0</v>
      </c>
      <c r="K103" s="16"/>
      <c r="L103" s="17">
        <f>+VLOOKUP($A$102,$P$4:$R$36,2,0)</f>
        <v>0.5</v>
      </c>
      <c r="M103" s="17">
        <f>+VLOOKUP($A$102,$P$4:$R$36,3,0)</f>
        <v>1</v>
      </c>
    </row>
    <row r="104" spans="1:29" ht="15.75" thickBot="1">
      <c r="A104" s="151"/>
      <c r="B104" s="34"/>
      <c r="C104" s="34"/>
      <c r="D104" s="180">
        <f>SUM(D102:D103)</f>
        <v>0</v>
      </c>
      <c r="E104" s="94"/>
      <c r="F104" s="35">
        <f>SUM(F102:F103)</f>
        <v>0</v>
      </c>
      <c r="G104" s="35">
        <f>+MIN($F$109*L104,F104)</f>
        <v>0</v>
      </c>
      <c r="H104" s="137">
        <f>+IFERROR(G104/F104,0)</f>
        <v>0</v>
      </c>
      <c r="I104" s="35">
        <f>SUM(I102:I103)</f>
        <v>0</v>
      </c>
      <c r="J104" s="35">
        <f>SUM(J102:J103)</f>
        <v>0</v>
      </c>
      <c r="K104" s="35">
        <f>SUM(K102:K103)</f>
        <v>0</v>
      </c>
      <c r="L104" s="41">
        <f>+VLOOKUP(A102,P4:Q36,2,0)</f>
        <v>0.5</v>
      </c>
      <c r="M104" s="41">
        <f>+VLOOKUP(A102,P4:R36,3,0)</f>
        <v>1</v>
      </c>
    </row>
    <row r="105" spans="1:29">
      <c r="A105" s="195" t="s">
        <v>52</v>
      </c>
      <c r="B105" s="65"/>
      <c r="C105" s="16"/>
      <c r="D105" s="179"/>
      <c r="E105" s="99">
        <f>+VLOOKUP($A$105,$P$4:$S$36,4,0)</f>
        <v>1</v>
      </c>
      <c r="F105" s="104">
        <f>+D105*E105</f>
        <v>0</v>
      </c>
      <c r="G105" s="13">
        <f>+F105*$H$107</f>
        <v>0</v>
      </c>
      <c r="H105" s="64"/>
      <c r="I105" s="13">
        <f>+F105*$H$107</f>
        <v>0</v>
      </c>
      <c r="J105" s="15">
        <f>+MIN($G$107*$M$105,G105)</f>
        <v>0</v>
      </c>
      <c r="K105" s="16"/>
      <c r="L105" s="17">
        <f>+VLOOKUP($A$105,$P$4:$R$36,2,0)</f>
        <v>0.25</v>
      </c>
      <c r="M105" s="17">
        <f>+VLOOKUP($A$105,$P$4:$R$36,3,0)</f>
        <v>0.2</v>
      </c>
    </row>
    <row r="106" spans="1:29" ht="15.75" thickBot="1">
      <c r="A106" s="196"/>
      <c r="B106" s="65"/>
      <c r="C106" s="16"/>
      <c r="D106" s="179"/>
      <c r="E106" s="99">
        <f>+VLOOKUP($A$105,$P$4:$S$36,4,0)</f>
        <v>1</v>
      </c>
      <c r="F106" s="104">
        <f>+D106*E106</f>
        <v>0</v>
      </c>
      <c r="G106" s="13">
        <f>+F106*$H$107</f>
        <v>0</v>
      </c>
      <c r="H106" s="64"/>
      <c r="I106" s="13">
        <f>+F106*$H$107</f>
        <v>0</v>
      </c>
      <c r="J106" s="15">
        <f>+MIN($G$107*$M$105,G106)</f>
        <v>0</v>
      </c>
      <c r="K106" s="16"/>
      <c r="L106" s="17">
        <f>+VLOOKUP($A$105,$P$4:$R$36,2,0)</f>
        <v>0.25</v>
      </c>
      <c r="M106" s="17">
        <f>+VLOOKUP($A$105,$P$4:$R$36,3,0)</f>
        <v>0.2</v>
      </c>
    </row>
    <row r="107" spans="1:29" ht="15.75" thickBot="1">
      <c r="A107" s="151"/>
      <c r="B107" s="34"/>
      <c r="C107" s="34"/>
      <c r="D107" s="180">
        <f>SUM(D105:D106)</f>
        <v>0</v>
      </c>
      <c r="E107" s="170"/>
      <c r="F107" s="35">
        <f>SUM(F105:F106)</f>
        <v>0</v>
      </c>
      <c r="G107" s="35">
        <f>+MIN($F$109*L107,F107)</f>
        <v>0</v>
      </c>
      <c r="H107" s="137">
        <f>+IFERROR(G107/F107,0)</f>
        <v>0</v>
      </c>
      <c r="I107" s="35">
        <f>SUM(I105:I106)</f>
        <v>0</v>
      </c>
      <c r="J107" s="35">
        <f>SUM(J105:J106)</f>
        <v>0</v>
      </c>
      <c r="K107" s="35">
        <f>SUM(K105:K106)</f>
        <v>0</v>
      </c>
      <c r="L107" s="41">
        <f>+VLOOKUP(A105,P4:Q36,2,0)</f>
        <v>0.25</v>
      </c>
      <c r="M107" s="41">
        <f>+VLOOKUP(A105,P4:R36,3,0)</f>
        <v>0.2</v>
      </c>
    </row>
    <row r="108" spans="1:29" s="5" customFormat="1" ht="15.75" thickBot="1">
      <c r="A108"/>
      <c r="B108"/>
      <c r="C108"/>
      <c r="D108" s="177"/>
      <c r="E108"/>
      <c r="F108" s="75"/>
      <c r="G108" s="75"/>
      <c r="J108" s="75"/>
      <c r="K108"/>
      <c r="L108"/>
      <c r="M108"/>
      <c r="N108" s="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5.75" thickBot="1">
      <c r="A109" s="171" t="s">
        <v>47</v>
      </c>
      <c r="B109" s="172"/>
      <c r="C109" s="172"/>
      <c r="D109" s="193"/>
      <c r="E109" s="172"/>
      <c r="F109" s="173">
        <f>+F10+F26+F36+F45+F58+F71+F81+F85+F92+F95+F104+F107+F98+F101</f>
        <v>0</v>
      </c>
      <c r="G109" s="173">
        <f>+G10+G26+G36+G45+G58+G71+G81+G85+G92+G95+G104+G107+G98+G101</f>
        <v>0</v>
      </c>
      <c r="H109" s="173"/>
      <c r="I109" s="173"/>
      <c r="J109" s="173">
        <f>+J10+J26+J36+J45+J58+J71+J81+J85+J92+J95+J104+J107+J98+J101</f>
        <v>0</v>
      </c>
      <c r="K109" s="173"/>
      <c r="L109" s="173"/>
      <c r="M109" s="174"/>
      <c r="N109" s="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1" spans="1:29" s="5" customFormat="1">
      <c r="A111"/>
      <c r="B111"/>
      <c r="C111"/>
      <c r="D111" s="177"/>
      <c r="E111"/>
      <c r="F111" s="142"/>
      <c r="G111" s="142"/>
      <c r="J111"/>
      <c r="K111"/>
      <c r="L111"/>
      <c r="M111"/>
      <c r="N111" s="2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>
      <c r="A112"/>
      <c r="B112"/>
      <c r="C112"/>
      <c r="D112" s="177"/>
      <c r="E112"/>
      <c r="F112" s="175"/>
      <c r="G112"/>
      <c r="J112"/>
      <c r="K112"/>
      <c r="L112"/>
      <c r="M112"/>
      <c r="N112" s="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s="5" customFormat="1">
      <c r="A115"/>
      <c r="B115"/>
      <c r="C115"/>
      <c r="D115" s="177"/>
      <c r="E115"/>
      <c r="F115" s="142"/>
      <c r="G115" s="141"/>
      <c r="J115"/>
      <c r="K115"/>
      <c r="L115"/>
      <c r="M115"/>
      <c r="N115" s="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5" customFormat="1">
      <c r="A116"/>
      <c r="B116"/>
      <c r="C116"/>
      <c r="D116" s="177"/>
      <c r="E116"/>
      <c r="F116"/>
      <c r="G116" s="176"/>
      <c r="J116"/>
      <c r="K116"/>
      <c r="L116"/>
      <c r="M116"/>
      <c r="N116" s="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8" spans="1:29" s="5" customFormat="1" ht="33.75" customHeight="1">
      <c r="A118"/>
      <c r="B118"/>
      <c r="C118"/>
      <c r="D118" s="177"/>
      <c r="E118"/>
      <c r="F118"/>
      <c r="G118"/>
      <c r="J118"/>
      <c r="K118"/>
      <c r="L118"/>
      <c r="M118"/>
      <c r="N118" s="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1">
    <mergeCell ref="P38:W38"/>
    <mergeCell ref="P39:W39"/>
    <mergeCell ref="A52:A54"/>
    <mergeCell ref="A5:A9"/>
    <mergeCell ref="A11:A15"/>
    <mergeCell ref="A16:A20"/>
    <mergeCell ref="A21:A25"/>
    <mergeCell ref="A27:A29"/>
    <mergeCell ref="A30:A32"/>
    <mergeCell ref="A33:A35"/>
    <mergeCell ref="A37:A40"/>
    <mergeCell ref="A41:A44"/>
    <mergeCell ref="A46:A48"/>
    <mergeCell ref="A49:A51"/>
    <mergeCell ref="A90:A91"/>
    <mergeCell ref="A55:A57"/>
    <mergeCell ref="A59:A61"/>
    <mergeCell ref="A62:A64"/>
    <mergeCell ref="A65:A67"/>
    <mergeCell ref="A68:A70"/>
    <mergeCell ref="A72:A74"/>
    <mergeCell ref="A75:A77"/>
    <mergeCell ref="A78:A80"/>
    <mergeCell ref="A82:A84"/>
    <mergeCell ref="A86:A87"/>
    <mergeCell ref="A88:A89"/>
    <mergeCell ref="A93:A94"/>
    <mergeCell ref="A96:A97"/>
    <mergeCell ref="A99:A100"/>
    <mergeCell ref="A102:A103"/>
    <mergeCell ref="A105:A106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6776-6496-4F45-97BF-4E733076E37F}">
  <sheetPr>
    <tabColor rgb="FFFFFF00"/>
  </sheetPr>
  <dimension ref="A1:AC118"/>
  <sheetViews>
    <sheetView topLeftCell="A25" zoomScale="70" zoomScaleNormal="70" workbookViewId="0">
      <selection activeCell="F46" sqref="F46"/>
    </sheetView>
  </sheetViews>
  <sheetFormatPr defaultRowHeight="15"/>
  <cols>
    <col min="1" max="1" width="29.5703125" customWidth="1"/>
    <col min="2" max="2" width="20.5703125" bestFit="1" customWidth="1"/>
    <col min="3" max="3" width="15.140625" customWidth="1"/>
    <col min="4" max="4" width="14.5703125" style="177" bestFit="1" customWidth="1"/>
    <col min="6" max="6" width="24.42578125" customWidth="1"/>
    <col min="7" max="7" width="26" bestFit="1" customWidth="1"/>
    <col min="8" max="8" width="12" style="5" bestFit="1" customWidth="1"/>
    <col min="9" max="9" width="19" style="5" bestFit="1" customWidth="1"/>
    <col min="10" max="10" width="26" bestFit="1" customWidth="1"/>
    <col min="11" max="11" width="16.140625" customWidth="1"/>
    <col min="12" max="12" width="11.7109375" customWidth="1"/>
    <col min="13" max="13" width="15.42578125" customWidth="1"/>
    <col min="14" max="14" width="18" style="2" bestFit="1" customWidth="1"/>
    <col min="15" max="15" width="15.28515625" bestFit="1" customWidth="1"/>
    <col min="16" max="16" width="27.85546875" customWidth="1"/>
    <col min="17" max="17" width="10.42578125" customWidth="1"/>
    <col min="18" max="20" width="10.140625" customWidth="1"/>
    <col min="21" max="21" width="19.42578125" customWidth="1"/>
    <col min="22" max="22" width="16" bestFit="1" customWidth="1"/>
    <col min="23" max="23" width="19.140625" bestFit="1" customWidth="1"/>
    <col min="24" max="24" width="8" bestFit="1" customWidth="1"/>
    <col min="25" max="25" width="21.42578125" bestFit="1" customWidth="1"/>
    <col min="26" max="27" width="20.140625" bestFit="1" customWidth="1"/>
    <col min="28" max="28" width="12.5703125" customWidth="1"/>
    <col min="29" max="29" width="14.28515625" customWidth="1"/>
  </cols>
  <sheetData>
    <row r="1" spans="1:20" ht="15.75" thickBot="1">
      <c r="F1" s="1" t="s">
        <v>0</v>
      </c>
      <c r="G1" s="1" t="s">
        <v>1</v>
      </c>
      <c r="H1" s="1"/>
      <c r="I1" s="1"/>
      <c r="J1" s="1" t="s">
        <v>2</v>
      </c>
    </row>
    <row r="2" spans="1:20">
      <c r="F2" s="3">
        <f>+F109</f>
        <v>0</v>
      </c>
      <c r="G2" s="3">
        <f>+G109</f>
        <v>0</v>
      </c>
      <c r="H2" s="4"/>
      <c r="I2" s="4"/>
      <c r="J2" s="3">
        <f>+J109</f>
        <v>0</v>
      </c>
    </row>
    <row r="3" spans="1:20" ht="15.75" thickBot="1"/>
    <row r="4" spans="1:20" ht="70.5" customHeight="1" thickTop="1" thickBot="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0</v>
      </c>
      <c r="G4" s="6" t="s">
        <v>1</v>
      </c>
      <c r="H4" s="6" t="s">
        <v>8</v>
      </c>
      <c r="I4" s="6" t="s">
        <v>9</v>
      </c>
      <c r="J4" s="6" t="s">
        <v>2</v>
      </c>
      <c r="K4" s="6" t="s">
        <v>10</v>
      </c>
      <c r="L4" s="6" t="s">
        <v>11</v>
      </c>
      <c r="M4" s="6" t="s">
        <v>12</v>
      </c>
      <c r="N4" s="8"/>
      <c r="P4" s="9" t="s">
        <v>3</v>
      </c>
      <c r="Q4" s="10" t="s">
        <v>11</v>
      </c>
      <c r="R4" s="10" t="s">
        <v>12</v>
      </c>
      <c r="S4" s="11" t="s">
        <v>13</v>
      </c>
      <c r="T4" s="12"/>
    </row>
    <row r="5" spans="1:20" ht="15.75" thickTop="1">
      <c r="A5" s="211" t="s">
        <v>14</v>
      </c>
      <c r="B5" s="13"/>
      <c r="C5" s="13"/>
      <c r="D5" s="178"/>
      <c r="E5" s="14">
        <f>+VLOOKUP($A$5,$P$5:$S$29,4,FALSE)</f>
        <v>1</v>
      </c>
      <c r="F5" s="13">
        <f>+D5*E5</f>
        <v>0</v>
      </c>
      <c r="G5" s="13">
        <f>+F5*$H$10</f>
        <v>0</v>
      </c>
      <c r="H5" s="13"/>
      <c r="I5" s="13">
        <f>+F5*$H$10</f>
        <v>0</v>
      </c>
      <c r="J5" s="15">
        <f>MIN($G$10*$M$5,G5)</f>
        <v>0</v>
      </c>
      <c r="K5" s="16"/>
      <c r="L5" s="17">
        <f>+VLOOKUP($A$5,$P$5:$Q$29,2,FALSE)</f>
        <v>1</v>
      </c>
      <c r="M5" s="17">
        <f>+VLOOKUP($A$5,$P$5:$R$29,3,FALSE)</f>
        <v>1</v>
      </c>
      <c r="N5" s="18"/>
      <c r="P5" s="19" t="s">
        <v>15</v>
      </c>
      <c r="Q5" s="20">
        <v>1</v>
      </c>
      <c r="R5" s="20">
        <v>0.35</v>
      </c>
      <c r="S5" s="21">
        <v>0.94</v>
      </c>
      <c r="T5" s="22"/>
    </row>
    <row r="6" spans="1:20">
      <c r="A6" s="207"/>
      <c r="B6" s="13"/>
      <c r="C6" s="13"/>
      <c r="D6" s="179"/>
      <c r="E6" s="14">
        <f>+VLOOKUP($A$5,$P$5:$S$29,4,FALSE)</f>
        <v>1</v>
      </c>
      <c r="F6" s="13">
        <f>+D6*E6</f>
        <v>0</v>
      </c>
      <c r="G6" s="13">
        <f>+F6*$H$10</f>
        <v>0</v>
      </c>
      <c r="H6" s="13"/>
      <c r="I6" s="13">
        <f>+F6*$H$10</f>
        <v>0</v>
      </c>
      <c r="J6" s="15">
        <f t="shared" ref="J6:J9" si="0">MIN($G$10*$M$5,G6)</f>
        <v>0</v>
      </c>
      <c r="K6" s="16"/>
      <c r="L6" s="17">
        <f>+VLOOKUP($A$5,$P$5:$Q$29,2,FALSE)</f>
        <v>1</v>
      </c>
      <c r="M6" s="17">
        <f>+VLOOKUP($A$5,$P$5:$R$29,3,FALSE)</f>
        <v>1</v>
      </c>
      <c r="N6" s="18"/>
      <c r="P6" s="23" t="s">
        <v>16</v>
      </c>
      <c r="Q6" s="24">
        <v>1</v>
      </c>
      <c r="R6" s="24">
        <v>0.35</v>
      </c>
      <c r="S6" s="25">
        <v>0.81</v>
      </c>
      <c r="T6" s="22"/>
    </row>
    <row r="7" spans="1:20" ht="15.75" thickBot="1">
      <c r="A7" s="207"/>
      <c r="B7" s="13"/>
      <c r="C7" s="13"/>
      <c r="D7" s="179"/>
      <c r="E7" s="14">
        <f>+VLOOKUP($A$5,$P$5:$S$29,4,FALSE)</f>
        <v>1</v>
      </c>
      <c r="F7" s="13">
        <f t="shared" ref="F7:F9" si="1">+D7*E7</f>
        <v>0</v>
      </c>
      <c r="G7" s="13">
        <f>+F7*$H$10</f>
        <v>0</v>
      </c>
      <c r="H7" s="13"/>
      <c r="I7" s="13">
        <f>+F7*$H$10</f>
        <v>0</v>
      </c>
      <c r="J7" s="15">
        <f t="shared" si="0"/>
        <v>0</v>
      </c>
      <c r="K7" s="16"/>
      <c r="L7" s="17">
        <f>+VLOOKUP($A$5,$P$5:$Q$29,2,FALSE)</f>
        <v>1</v>
      </c>
      <c r="M7" s="17">
        <f>+VLOOKUP($A$5,$P$5:$R$29,3,FALSE)</f>
        <v>1</v>
      </c>
      <c r="N7" s="18"/>
      <c r="P7" s="26" t="s">
        <v>17</v>
      </c>
      <c r="Q7" s="27">
        <v>1</v>
      </c>
      <c r="R7" s="27">
        <v>0.35</v>
      </c>
      <c r="S7" s="28">
        <v>0.78</v>
      </c>
      <c r="T7" s="22"/>
    </row>
    <row r="8" spans="1:20" ht="15.75" thickBot="1">
      <c r="A8" s="207"/>
      <c r="B8" s="13"/>
      <c r="C8" s="13"/>
      <c r="D8" s="179"/>
      <c r="E8" s="14">
        <f>+VLOOKUP($A$5,$P$5:$S$29,4,FALSE)</f>
        <v>1</v>
      </c>
      <c r="F8" s="13">
        <f t="shared" si="1"/>
        <v>0</v>
      </c>
      <c r="G8" s="13">
        <f>+F8*$H$10</f>
        <v>0</v>
      </c>
      <c r="H8" s="13"/>
      <c r="I8" s="13">
        <f>+F8*$H$10</f>
        <v>0</v>
      </c>
      <c r="J8" s="15">
        <f t="shared" si="0"/>
        <v>0</v>
      </c>
      <c r="K8" s="16"/>
      <c r="L8" s="17">
        <f>+VLOOKUP($A$5,$P$5:$Q$29,2,FALSE)</f>
        <v>1</v>
      </c>
      <c r="M8" s="17">
        <f>+VLOOKUP($A$5,$P$5:$R$29,3,FALSE)</f>
        <v>1</v>
      </c>
      <c r="N8" s="29"/>
      <c r="P8" s="30" t="s">
        <v>18</v>
      </c>
      <c r="Q8" s="31">
        <v>1</v>
      </c>
      <c r="R8" s="31">
        <v>1</v>
      </c>
      <c r="S8" s="32">
        <v>0.9</v>
      </c>
      <c r="T8" s="22"/>
    </row>
    <row r="9" spans="1:20" ht="15.75" thickBot="1">
      <c r="A9" s="212"/>
      <c r="B9" s="13"/>
      <c r="C9" s="13"/>
      <c r="D9" s="179"/>
      <c r="E9" s="14">
        <f>+VLOOKUP($A$5,$P$5:$S$29,4,FALSE)</f>
        <v>1</v>
      </c>
      <c r="F9" s="13">
        <f t="shared" si="1"/>
        <v>0</v>
      </c>
      <c r="G9" s="13">
        <f>+F9*$H$10</f>
        <v>0</v>
      </c>
      <c r="H9" s="13"/>
      <c r="I9" s="13">
        <f>+F9*$H$10</f>
        <v>0</v>
      </c>
      <c r="J9" s="15">
        <f t="shared" si="0"/>
        <v>0</v>
      </c>
      <c r="K9" s="16"/>
      <c r="L9" s="17">
        <f>+VLOOKUP($A$5,$P$5:$Q$29,2,FALSE)</f>
        <v>1</v>
      </c>
      <c r="M9" s="17">
        <f>+VLOOKUP($A$5,$P$5:$R$29,3,FALSE)</f>
        <v>1</v>
      </c>
      <c r="N9" s="18"/>
      <c r="P9" s="30" t="s">
        <v>19</v>
      </c>
      <c r="Q9" s="31">
        <v>1</v>
      </c>
      <c r="R9" s="31">
        <v>1</v>
      </c>
      <c r="S9" s="32">
        <v>0.89</v>
      </c>
      <c r="T9" s="22"/>
    </row>
    <row r="10" spans="1:20" ht="15.75" thickBot="1">
      <c r="A10" s="33"/>
      <c r="B10" s="34"/>
      <c r="C10" s="34"/>
      <c r="D10" s="180"/>
      <c r="E10" s="36"/>
      <c r="F10" s="35">
        <f>SUM(F5:F9)</f>
        <v>0</v>
      </c>
      <c r="G10" s="35">
        <f>+MIN($F$109*L10,F10)</f>
        <v>0</v>
      </c>
      <c r="H10" s="37">
        <f>+IFERROR(G10/F10,0)</f>
        <v>0</v>
      </c>
      <c r="I10" s="35">
        <f>SUM(I5:I9)</f>
        <v>0</v>
      </c>
      <c r="J10" s="38">
        <f>SUM(J5:J9)</f>
        <v>0</v>
      </c>
      <c r="K10" s="39" t="s">
        <v>20</v>
      </c>
      <c r="L10" s="40">
        <f>+VLOOKUP($A$5,$P$5:$Q$35,2,FALSE)</f>
        <v>1</v>
      </c>
      <c r="M10" s="41">
        <f>+VLOOKUP($A$5,$P$5:$R$35,3,FALSE)</f>
        <v>1</v>
      </c>
      <c r="N10" s="42"/>
      <c r="P10" s="30" t="s">
        <v>21</v>
      </c>
      <c r="Q10" s="31">
        <v>1</v>
      </c>
      <c r="R10" s="31">
        <v>1</v>
      </c>
      <c r="S10" s="32">
        <v>0.89</v>
      </c>
      <c r="T10" s="22"/>
    </row>
    <row r="11" spans="1:20" ht="15.75" thickBot="1">
      <c r="A11" s="208" t="s">
        <v>15</v>
      </c>
      <c r="B11" s="43"/>
      <c r="C11" s="44"/>
      <c r="D11" s="181"/>
      <c r="E11" s="46">
        <f>+VLOOKUP($A$11,$P$5:$S$29,4,FALSE)</f>
        <v>0.94</v>
      </c>
      <c r="F11" s="13">
        <f>D11*E11</f>
        <v>0</v>
      </c>
      <c r="G11" s="13">
        <f>+F11*$H$26</f>
        <v>0</v>
      </c>
      <c r="H11" s="13"/>
      <c r="I11" s="13">
        <f>+F11*$H$26</f>
        <v>0</v>
      </c>
      <c r="J11" s="15">
        <f>MIN($G$26*$M$11,G11)</f>
        <v>0</v>
      </c>
      <c r="K11" s="47"/>
      <c r="L11" s="17">
        <f>+VLOOKUP($A$11,$P$5:$Q$29,2,FALSE)</f>
        <v>1</v>
      </c>
      <c r="M11" s="17">
        <f>+VLOOKUP($A$11,$P$5:$R$29,3,FALSE)</f>
        <v>0.35</v>
      </c>
      <c r="N11" s="42"/>
      <c r="P11" s="30" t="s">
        <v>14</v>
      </c>
      <c r="Q11" s="31">
        <v>1</v>
      </c>
      <c r="R11" s="31">
        <v>1</v>
      </c>
      <c r="S11" s="32">
        <v>1</v>
      </c>
      <c r="T11" s="22"/>
    </row>
    <row r="12" spans="1:20" ht="15.75" thickBot="1">
      <c r="A12" s="203"/>
      <c r="B12" s="43"/>
      <c r="C12" s="44"/>
      <c r="D12" s="181"/>
      <c r="E12" s="46">
        <f>+VLOOKUP($A$11,$P$5:$S$29,4,FALSE)</f>
        <v>0.94</v>
      </c>
      <c r="F12" s="13">
        <f t="shared" ref="F12:F15" si="2">D12*E12</f>
        <v>0</v>
      </c>
      <c r="G12" s="13">
        <f t="shared" ref="G12:G25" si="3">+F12*$H$26</f>
        <v>0</v>
      </c>
      <c r="H12" s="13"/>
      <c r="I12" s="13">
        <f t="shared" ref="I12:I25" si="4">+F12*$H$26</f>
        <v>0</v>
      </c>
      <c r="J12" s="15">
        <f t="shared" ref="J12:J25" si="5">MIN($G$26*$M$11,G12)</f>
        <v>0</v>
      </c>
      <c r="K12" s="15"/>
      <c r="L12" s="17">
        <f>+VLOOKUP($A$11,$P$5:$Q$29,2,FALSE)</f>
        <v>1</v>
      </c>
      <c r="M12" s="17">
        <f>+VLOOKUP($A$11,$P$5:$R$29,3,FALSE)</f>
        <v>0.35</v>
      </c>
      <c r="N12" s="42"/>
      <c r="P12" s="48" t="s">
        <v>22</v>
      </c>
      <c r="Q12" s="49">
        <v>0</v>
      </c>
      <c r="R12" s="49">
        <v>0</v>
      </c>
      <c r="S12" s="50">
        <v>0</v>
      </c>
      <c r="T12" s="22"/>
    </row>
    <row r="13" spans="1:20">
      <c r="A13" s="203"/>
      <c r="B13" s="43"/>
      <c r="C13" s="44"/>
      <c r="D13" s="181"/>
      <c r="E13" s="46">
        <f>+VLOOKUP($A$11,$P$5:$S$29,4,FALSE)</f>
        <v>0.94</v>
      </c>
      <c r="F13" s="13">
        <f t="shared" si="2"/>
        <v>0</v>
      </c>
      <c r="G13" s="13">
        <f t="shared" si="3"/>
        <v>0</v>
      </c>
      <c r="H13" s="13"/>
      <c r="I13" s="13">
        <f t="shared" si="4"/>
        <v>0</v>
      </c>
      <c r="J13" s="15">
        <f t="shared" si="5"/>
        <v>0</v>
      </c>
      <c r="K13" s="15"/>
      <c r="L13" s="17">
        <f>+VLOOKUP($A$11,$P$5:$Q$29,2,FALSE)</f>
        <v>1</v>
      </c>
      <c r="M13" s="17">
        <f>+VLOOKUP($A$11,$P$5:$R$29,3,FALSE)</f>
        <v>0.35</v>
      </c>
      <c r="N13" s="18"/>
      <c r="P13" s="51" t="s">
        <v>23</v>
      </c>
      <c r="Q13" s="52">
        <v>0.9</v>
      </c>
      <c r="R13" s="52">
        <v>0.2</v>
      </c>
      <c r="S13" s="53">
        <v>0.84</v>
      </c>
      <c r="T13" s="22"/>
    </row>
    <row r="14" spans="1:20" ht="15.75" thickBot="1">
      <c r="A14" s="203"/>
      <c r="B14" s="43"/>
      <c r="C14" s="44"/>
      <c r="D14" s="181"/>
      <c r="E14" s="46">
        <f>+VLOOKUP($A$11,$P$5:$S$29,4,FALSE)</f>
        <v>0.94</v>
      </c>
      <c r="F14" s="13">
        <f t="shared" si="2"/>
        <v>0</v>
      </c>
      <c r="G14" s="13">
        <f t="shared" si="3"/>
        <v>0</v>
      </c>
      <c r="H14" s="13"/>
      <c r="I14" s="13">
        <f t="shared" si="4"/>
        <v>0</v>
      </c>
      <c r="J14" s="15">
        <f t="shared" si="5"/>
        <v>0</v>
      </c>
      <c r="K14" s="15"/>
      <c r="L14" s="17">
        <f>+VLOOKUP($A$11,$P$5:$Q$29,2,FALSE)</f>
        <v>1</v>
      </c>
      <c r="M14" s="17">
        <f>+VLOOKUP($A$11,$P$5:$R$29,3,FALSE)</f>
        <v>0.35</v>
      </c>
      <c r="N14" s="18"/>
      <c r="P14" s="54" t="s">
        <v>24</v>
      </c>
      <c r="Q14" s="55">
        <v>0.9</v>
      </c>
      <c r="R14" s="55">
        <v>0.2</v>
      </c>
      <c r="S14" s="56">
        <v>0.83</v>
      </c>
      <c r="T14" s="22"/>
    </row>
    <row r="15" spans="1:20">
      <c r="A15" s="203"/>
      <c r="B15" s="43"/>
      <c r="C15" s="44"/>
      <c r="D15" s="181"/>
      <c r="E15" s="46">
        <f>+VLOOKUP($A$11,$P$5:$S$29,4,FALSE)</f>
        <v>0.94</v>
      </c>
      <c r="F15" s="13">
        <f t="shared" si="2"/>
        <v>0</v>
      </c>
      <c r="G15" s="13">
        <f t="shared" si="3"/>
        <v>0</v>
      </c>
      <c r="H15" s="13"/>
      <c r="I15" s="13">
        <f t="shared" si="4"/>
        <v>0</v>
      </c>
      <c r="J15" s="15">
        <f t="shared" si="5"/>
        <v>0</v>
      </c>
      <c r="K15" s="15"/>
      <c r="L15" s="17">
        <f>+VLOOKUP($A$11,$P$5:$Q$29,2,FALSE)</f>
        <v>1</v>
      </c>
      <c r="M15" s="17">
        <f>+VLOOKUP($A$11,$P$5:$R$29,3,FALSE)</f>
        <v>0.35</v>
      </c>
      <c r="N15" s="18"/>
      <c r="P15" s="57" t="s">
        <v>25</v>
      </c>
      <c r="Q15" s="58">
        <v>1</v>
      </c>
      <c r="R15" s="58">
        <v>0.35</v>
      </c>
      <c r="S15" s="59">
        <v>0.89</v>
      </c>
      <c r="T15" s="22"/>
    </row>
    <row r="16" spans="1:20">
      <c r="A16" s="203" t="s">
        <v>16</v>
      </c>
      <c r="B16" s="60"/>
      <c r="C16" s="61"/>
      <c r="D16" s="182"/>
      <c r="E16" s="63">
        <f>+VLOOKUP($A$16,$P$5:$S$29,4,FALSE)</f>
        <v>0.81</v>
      </c>
      <c r="F16" s="13">
        <f>+D16*E16</f>
        <v>0</v>
      </c>
      <c r="G16" s="13">
        <f>+F16*$H$26</f>
        <v>0</v>
      </c>
      <c r="H16" s="64"/>
      <c r="I16" s="13">
        <f t="shared" si="4"/>
        <v>0</v>
      </c>
      <c r="J16" s="15">
        <f t="shared" si="5"/>
        <v>0</v>
      </c>
      <c r="K16" s="65"/>
      <c r="L16" s="17">
        <f>+VLOOKUP($A$16,$P$5:$Q$29,2,FALSE)</f>
        <v>1</v>
      </c>
      <c r="M16" s="17">
        <f>+VLOOKUP($A$16,$P$5:$R$29,3,FALSE)</f>
        <v>0.35</v>
      </c>
      <c r="N16" s="18"/>
      <c r="P16" s="66" t="s">
        <v>26</v>
      </c>
      <c r="Q16" s="67">
        <v>1</v>
      </c>
      <c r="R16" s="67">
        <v>0.35</v>
      </c>
      <c r="S16" s="68">
        <v>0.89</v>
      </c>
      <c r="T16" s="22"/>
    </row>
    <row r="17" spans="1:20">
      <c r="A17" s="203"/>
      <c r="B17" s="60"/>
      <c r="C17" s="61"/>
      <c r="D17" s="182"/>
      <c r="E17" s="63">
        <f>+VLOOKUP($A$16,$P$5:$S$29,4,FALSE)</f>
        <v>0.81</v>
      </c>
      <c r="F17" s="13">
        <f>+D17*E17</f>
        <v>0</v>
      </c>
      <c r="G17" s="13">
        <f t="shared" si="3"/>
        <v>0</v>
      </c>
      <c r="H17" s="64"/>
      <c r="I17" s="13">
        <f t="shared" si="4"/>
        <v>0</v>
      </c>
      <c r="J17" s="15">
        <f t="shared" si="5"/>
        <v>0</v>
      </c>
      <c r="K17" s="65"/>
      <c r="L17" s="17">
        <f>+VLOOKUP($A$16,$P$5:$Q$29,2,FALSE)</f>
        <v>1</v>
      </c>
      <c r="M17" s="17">
        <f>+VLOOKUP($A$16,$P$5:$R$29,3,FALSE)</f>
        <v>0.35</v>
      </c>
      <c r="N17" s="18"/>
      <c r="P17" s="69" t="s">
        <v>27</v>
      </c>
      <c r="Q17" s="70">
        <v>1</v>
      </c>
      <c r="R17" s="70">
        <v>0.35</v>
      </c>
      <c r="S17" s="71">
        <v>0.88</v>
      </c>
      <c r="T17" s="22"/>
    </row>
    <row r="18" spans="1:20" ht="15.75" thickBot="1">
      <c r="A18" s="203"/>
      <c r="B18" s="60"/>
      <c r="C18" s="61"/>
      <c r="D18" s="182"/>
      <c r="E18" s="63">
        <f>+VLOOKUP($A$16,$P$5:$S$29,4,FALSE)</f>
        <v>0.81</v>
      </c>
      <c r="F18" s="13">
        <f t="shared" ref="F18:F20" si="6">+D18*E18</f>
        <v>0</v>
      </c>
      <c r="G18" s="13">
        <f t="shared" si="3"/>
        <v>0</v>
      </c>
      <c r="H18" s="64"/>
      <c r="I18" s="13">
        <f t="shared" si="4"/>
        <v>0</v>
      </c>
      <c r="J18" s="15">
        <f t="shared" si="5"/>
        <v>0</v>
      </c>
      <c r="K18" s="65"/>
      <c r="L18" s="17">
        <f>+VLOOKUP($A$16,$P$5:$Q$29,2,FALSE)</f>
        <v>1</v>
      </c>
      <c r="M18" s="17">
        <f>+VLOOKUP($A$16,$P$5:$R$29,3,FALSE)</f>
        <v>0.35</v>
      </c>
      <c r="N18" s="18"/>
      <c r="P18" s="72" t="s">
        <v>28</v>
      </c>
      <c r="Q18" s="73">
        <v>1</v>
      </c>
      <c r="R18" s="73">
        <v>0.35</v>
      </c>
      <c r="S18" s="74">
        <v>0.86</v>
      </c>
      <c r="T18" s="22"/>
    </row>
    <row r="19" spans="1:20">
      <c r="A19" s="203"/>
      <c r="B19" s="60"/>
      <c r="C19" s="61"/>
      <c r="D19" s="182"/>
      <c r="E19" s="63">
        <f>+VLOOKUP($A$16,$P$5:$S$29,4,FALSE)</f>
        <v>0.81</v>
      </c>
      <c r="F19" s="13">
        <f t="shared" si="6"/>
        <v>0</v>
      </c>
      <c r="G19" s="13">
        <f t="shared" si="3"/>
        <v>0</v>
      </c>
      <c r="H19" s="64"/>
      <c r="I19" s="13">
        <f t="shared" si="4"/>
        <v>0</v>
      </c>
      <c r="J19" s="15">
        <f t="shared" si="5"/>
        <v>0</v>
      </c>
      <c r="K19" s="65"/>
      <c r="L19" s="17">
        <f>+VLOOKUP($A$16,$P$5:$Q$29,2,FALSE)</f>
        <v>1</v>
      </c>
      <c r="M19" s="17">
        <f>+VLOOKUP($A$16,$P$5:$R$29,3,FALSE)</f>
        <v>0.35</v>
      </c>
      <c r="N19" s="18"/>
      <c r="O19" s="75"/>
      <c r="P19" s="76" t="s">
        <v>29</v>
      </c>
      <c r="Q19" s="77">
        <v>1</v>
      </c>
      <c r="R19" s="77">
        <v>0.35</v>
      </c>
      <c r="S19" s="78">
        <v>0.89</v>
      </c>
    </row>
    <row r="20" spans="1:20">
      <c r="A20" s="203"/>
      <c r="B20" s="60"/>
      <c r="C20" s="61"/>
      <c r="D20" s="182"/>
      <c r="E20" s="63">
        <f>+VLOOKUP($A$16,$P$5:$S$29,4,FALSE)</f>
        <v>0.81</v>
      </c>
      <c r="F20" s="13">
        <f t="shared" si="6"/>
        <v>0</v>
      </c>
      <c r="G20" s="13">
        <f t="shared" si="3"/>
        <v>0</v>
      </c>
      <c r="H20" s="64"/>
      <c r="I20" s="13">
        <f t="shared" si="4"/>
        <v>0</v>
      </c>
      <c r="J20" s="15">
        <f t="shared" si="5"/>
        <v>0</v>
      </c>
      <c r="K20" s="65"/>
      <c r="L20" s="17">
        <f>+VLOOKUP($A$16,$P$5:$Q$29,2,FALSE)</f>
        <v>1</v>
      </c>
      <c r="M20" s="17">
        <f>+VLOOKUP($A$16,$P$5:$R$29,3,FALSE)</f>
        <v>0.35</v>
      </c>
      <c r="N20" s="42"/>
      <c r="P20" s="79" t="s">
        <v>30</v>
      </c>
      <c r="Q20" s="80">
        <v>1</v>
      </c>
      <c r="R20" s="80">
        <v>0.35</v>
      </c>
      <c r="S20" s="81">
        <v>0.85</v>
      </c>
    </row>
    <row r="21" spans="1:20">
      <c r="A21" s="203" t="s">
        <v>17</v>
      </c>
      <c r="B21" s="82"/>
      <c r="C21" s="83"/>
      <c r="D21" s="183"/>
      <c r="E21" s="85">
        <f>+VLOOKUP($A$21,$P$5:$S$29,4,FALSE)</f>
        <v>0.78</v>
      </c>
      <c r="F21" s="13">
        <f>+D21*E21</f>
        <v>0</v>
      </c>
      <c r="G21" s="13">
        <f t="shared" si="3"/>
        <v>0</v>
      </c>
      <c r="H21" s="64"/>
      <c r="I21" s="13">
        <f t="shared" si="4"/>
        <v>0</v>
      </c>
      <c r="J21" s="15">
        <f t="shared" si="5"/>
        <v>0</v>
      </c>
      <c r="K21" s="65"/>
      <c r="L21" s="17">
        <f t="shared" ref="L21:L26" si="7">+VLOOKUP($A$21,$P$5:$Q$29,2,FALSE)</f>
        <v>1</v>
      </c>
      <c r="M21" s="17">
        <f t="shared" ref="M21:M26" si="8">+VLOOKUP($A$21,$P$5:$R$29,3,FALSE)</f>
        <v>0.35</v>
      </c>
      <c r="N21" s="42"/>
      <c r="P21" s="79" t="s">
        <v>31</v>
      </c>
      <c r="Q21" s="80">
        <v>1</v>
      </c>
      <c r="R21" s="80">
        <v>0.35</v>
      </c>
      <c r="S21" s="81">
        <v>0.66</v>
      </c>
    </row>
    <row r="22" spans="1:20">
      <c r="A22" s="203"/>
      <c r="B22" s="82"/>
      <c r="C22" s="83"/>
      <c r="D22" s="183"/>
      <c r="E22" s="85">
        <f>+VLOOKUP($A$21,$P$5:$S$29,4,FALSE)</f>
        <v>0.78</v>
      </c>
      <c r="F22" s="13">
        <f>+D22*E22</f>
        <v>0</v>
      </c>
      <c r="G22" s="13">
        <f t="shared" si="3"/>
        <v>0</v>
      </c>
      <c r="H22" s="64"/>
      <c r="I22" s="13">
        <f t="shared" si="4"/>
        <v>0</v>
      </c>
      <c r="J22" s="15">
        <f t="shared" si="5"/>
        <v>0</v>
      </c>
      <c r="K22" s="65"/>
      <c r="L22" s="17">
        <f t="shared" si="7"/>
        <v>1</v>
      </c>
      <c r="M22" s="17">
        <f t="shared" si="8"/>
        <v>0.35</v>
      </c>
      <c r="N22" s="18"/>
      <c r="P22" s="86" t="s">
        <v>32</v>
      </c>
      <c r="Q22" s="87">
        <v>1</v>
      </c>
      <c r="R22" s="87">
        <v>0.35</v>
      </c>
      <c r="S22" s="88">
        <v>0.66</v>
      </c>
    </row>
    <row r="23" spans="1:20">
      <c r="A23" s="203"/>
      <c r="B23" s="82"/>
      <c r="C23" s="83"/>
      <c r="D23" s="183"/>
      <c r="E23" s="85">
        <f>+VLOOKUP($A$21,$P$5:$S$29,4,FALSE)</f>
        <v>0.78</v>
      </c>
      <c r="F23" s="13">
        <f t="shared" ref="F23:F25" si="9">+D23*E23</f>
        <v>0</v>
      </c>
      <c r="G23" s="13">
        <f t="shared" si="3"/>
        <v>0</v>
      </c>
      <c r="H23" s="64"/>
      <c r="I23" s="13">
        <f t="shared" si="4"/>
        <v>0</v>
      </c>
      <c r="J23" s="15">
        <f t="shared" si="5"/>
        <v>0</v>
      </c>
      <c r="K23" s="65"/>
      <c r="L23" s="17">
        <f t="shared" si="7"/>
        <v>1</v>
      </c>
      <c r="M23" s="17">
        <f t="shared" si="8"/>
        <v>0.35</v>
      </c>
      <c r="N23" s="18"/>
      <c r="P23" s="89" t="s">
        <v>33</v>
      </c>
      <c r="Q23" s="90">
        <v>0.5</v>
      </c>
      <c r="R23" s="90">
        <v>0.4</v>
      </c>
      <c r="S23" s="91">
        <v>0.92</v>
      </c>
    </row>
    <row r="24" spans="1:20">
      <c r="A24" s="203"/>
      <c r="B24" s="82"/>
      <c r="C24" s="83"/>
      <c r="D24" s="183"/>
      <c r="E24" s="85">
        <f>+VLOOKUP($A$21,$P$5:$S$29,4,FALSE)</f>
        <v>0.78</v>
      </c>
      <c r="F24" s="13">
        <f t="shared" si="9"/>
        <v>0</v>
      </c>
      <c r="G24" s="13">
        <f t="shared" si="3"/>
        <v>0</v>
      </c>
      <c r="H24" s="64"/>
      <c r="I24" s="13">
        <f t="shared" si="4"/>
        <v>0</v>
      </c>
      <c r="J24" s="15">
        <f t="shared" si="5"/>
        <v>0</v>
      </c>
      <c r="K24" s="65"/>
      <c r="L24" s="17">
        <f t="shared" si="7"/>
        <v>1</v>
      </c>
      <c r="M24" s="17">
        <f t="shared" si="8"/>
        <v>0.35</v>
      </c>
      <c r="N24" s="18"/>
      <c r="P24" s="89" t="s">
        <v>34</v>
      </c>
      <c r="Q24" s="90">
        <v>0.5</v>
      </c>
      <c r="R24" s="90">
        <v>0.4</v>
      </c>
      <c r="S24" s="91">
        <v>0.79</v>
      </c>
    </row>
    <row r="25" spans="1:20" ht="15.75" thickBot="1">
      <c r="A25" s="204"/>
      <c r="B25" s="82"/>
      <c r="C25" s="83"/>
      <c r="D25" s="183"/>
      <c r="E25" s="85">
        <f>+VLOOKUP($A$21,$P$5:$S$29,4,FALSE)</f>
        <v>0.78</v>
      </c>
      <c r="F25" s="13">
        <f t="shared" si="9"/>
        <v>0</v>
      </c>
      <c r="G25" s="13">
        <f t="shared" si="3"/>
        <v>0</v>
      </c>
      <c r="H25" s="64"/>
      <c r="I25" s="13">
        <f t="shared" si="4"/>
        <v>0</v>
      </c>
      <c r="J25" s="15">
        <f t="shared" si="5"/>
        <v>0</v>
      </c>
      <c r="K25" s="65"/>
      <c r="L25" s="17">
        <f t="shared" si="7"/>
        <v>1</v>
      </c>
      <c r="M25" s="17">
        <f t="shared" si="8"/>
        <v>0.35</v>
      </c>
      <c r="N25" s="42"/>
      <c r="P25" s="89" t="s">
        <v>35</v>
      </c>
      <c r="Q25" s="90">
        <v>0.5</v>
      </c>
      <c r="R25" s="90">
        <v>0.4</v>
      </c>
      <c r="S25" s="91">
        <v>0.76</v>
      </c>
    </row>
    <row r="26" spans="1:20" ht="15.75" thickBot="1">
      <c r="A26" s="92" t="s">
        <v>36</v>
      </c>
      <c r="B26" s="34"/>
      <c r="C26" s="93" t="s">
        <v>37</v>
      </c>
      <c r="D26" s="180">
        <f>+SUM(D11:D25)</f>
        <v>0</v>
      </c>
      <c r="E26" s="94"/>
      <c r="F26" s="35">
        <f>SUM(F11:F25)</f>
        <v>0</v>
      </c>
      <c r="G26" s="35">
        <f>+MIN($F$109*L26,F26)</f>
        <v>0</v>
      </c>
      <c r="H26" s="37">
        <f>+IFERROR(G26/F26,0)</f>
        <v>0</v>
      </c>
      <c r="I26" s="35">
        <f>SUM(I11:I25)</f>
        <v>0</v>
      </c>
      <c r="J26" s="38">
        <f t="shared" ref="J26" si="10">SUM(J11:J25)</f>
        <v>0</v>
      </c>
      <c r="K26" s="39" t="s">
        <v>38</v>
      </c>
      <c r="L26" s="40">
        <f t="shared" si="7"/>
        <v>1</v>
      </c>
      <c r="M26" s="41">
        <f t="shared" si="8"/>
        <v>0.35</v>
      </c>
      <c r="N26" s="42">
        <f>D16*E16</f>
        <v>0</v>
      </c>
      <c r="P26" s="95"/>
      <c r="Q26" s="96"/>
      <c r="R26" s="96"/>
      <c r="S26" s="97"/>
    </row>
    <row r="27" spans="1:20">
      <c r="A27" s="206" t="s">
        <v>18</v>
      </c>
      <c r="B27" s="98"/>
      <c r="C27" s="13"/>
      <c r="D27" s="184">
        <f t="shared" ref="D27:D29" si="11">+C27*K27</f>
        <v>0</v>
      </c>
      <c r="E27" s="99">
        <f>+VLOOKUP($A$27,$P$5:$S$29,4,FALSE)</f>
        <v>0.9</v>
      </c>
      <c r="F27" s="13">
        <f t="shared" ref="F27:F29" si="12">+D27*E27</f>
        <v>0</v>
      </c>
      <c r="G27" s="13">
        <f>+F27*$H$36</f>
        <v>0</v>
      </c>
      <c r="H27" s="13"/>
      <c r="I27" s="13">
        <f>+F27*$H$36</f>
        <v>0</v>
      </c>
      <c r="J27" s="15">
        <f>+MIN($G$36*$M$27,G27)</f>
        <v>0</v>
      </c>
      <c r="K27" s="100"/>
      <c r="L27" s="17">
        <f>+VLOOKUP($A$27,$P$5:$Q$29,2,FALSE)</f>
        <v>1</v>
      </c>
      <c r="M27" s="17">
        <f>+VLOOKUP($A$27,$P$5:$R$29,3,FALSE)</f>
        <v>1</v>
      </c>
      <c r="N27" s="18"/>
      <c r="P27" s="101" t="s">
        <v>39</v>
      </c>
      <c r="Q27" s="102">
        <v>1</v>
      </c>
      <c r="R27" s="102">
        <v>0.25</v>
      </c>
      <c r="S27" s="103">
        <v>0.92</v>
      </c>
    </row>
    <row r="28" spans="1:20">
      <c r="A28" s="207"/>
      <c r="B28" s="13"/>
      <c r="C28" s="13"/>
      <c r="D28" s="184">
        <f t="shared" si="11"/>
        <v>0</v>
      </c>
      <c r="E28" s="99">
        <f>+VLOOKUP($A$27,$P$5:$S$29,4,FALSE)</f>
        <v>0.9</v>
      </c>
      <c r="F28" s="13">
        <f t="shared" si="12"/>
        <v>0</v>
      </c>
      <c r="G28" s="13">
        <f t="shared" ref="G28:G35" si="13">+F28*$H$36</f>
        <v>0</v>
      </c>
      <c r="H28" s="13"/>
      <c r="I28" s="13">
        <f t="shared" ref="I28:I35" si="14">+F28*$H$36</f>
        <v>0</v>
      </c>
      <c r="J28" s="15">
        <f t="shared" ref="J28:J35" si="15">+MIN($G$36*$M$27,G28)</f>
        <v>0</v>
      </c>
      <c r="K28" s="104"/>
      <c r="L28" s="17">
        <f>+VLOOKUP($A$27,$P$5:$Q$29,2,FALSE)</f>
        <v>1</v>
      </c>
      <c r="M28" s="17">
        <f>+VLOOKUP($A$27,$P$5:$R$29,3,FALSE)</f>
        <v>1</v>
      </c>
      <c r="N28" s="18"/>
      <c r="P28" s="105" t="s">
        <v>40</v>
      </c>
      <c r="Q28" s="106">
        <v>1</v>
      </c>
      <c r="R28" s="106">
        <v>0.25</v>
      </c>
      <c r="S28" s="107">
        <v>0.79</v>
      </c>
    </row>
    <row r="29" spans="1:20" ht="15.75" thickBot="1">
      <c r="A29" s="207"/>
      <c r="B29" s="13"/>
      <c r="C29" s="13"/>
      <c r="D29" s="184">
        <f t="shared" si="11"/>
        <v>0</v>
      </c>
      <c r="E29" s="99">
        <f>+VLOOKUP($A$27,$P$5:$S$29,4,FALSE)</f>
        <v>0.9</v>
      </c>
      <c r="F29" s="13">
        <f t="shared" si="12"/>
        <v>0</v>
      </c>
      <c r="G29" s="13">
        <f t="shared" si="13"/>
        <v>0</v>
      </c>
      <c r="H29" s="13"/>
      <c r="I29" s="13">
        <f t="shared" si="14"/>
        <v>0</v>
      </c>
      <c r="J29" s="15">
        <f t="shared" si="15"/>
        <v>0</v>
      </c>
      <c r="K29" s="16"/>
      <c r="L29" s="17">
        <f>+VLOOKUP($A$30,$P$5:$Q$29,2,FALSE)</f>
        <v>1</v>
      </c>
      <c r="M29" s="17">
        <f>+VLOOKUP($A$27,$P$5:$R$29,3,FALSE)</f>
        <v>1</v>
      </c>
      <c r="N29" s="42">
        <f>F17*0.6</f>
        <v>0</v>
      </c>
      <c r="P29" s="108" t="s">
        <v>41</v>
      </c>
      <c r="Q29" s="109">
        <v>1</v>
      </c>
      <c r="R29" s="110">
        <v>0.25</v>
      </c>
      <c r="S29" s="111">
        <v>0.76</v>
      </c>
    </row>
    <row r="30" spans="1:20" ht="15.75" thickBot="1">
      <c r="A30" s="206" t="s">
        <v>19</v>
      </c>
      <c r="B30" s="13"/>
      <c r="C30" s="13"/>
      <c r="D30" s="184">
        <f>+C30*K30</f>
        <v>0</v>
      </c>
      <c r="E30" s="99">
        <f>+VLOOKUP($A$30,$P$5:$S$29,4,FALSE)</f>
        <v>0.89</v>
      </c>
      <c r="F30" s="13">
        <f>+D30*E30</f>
        <v>0</v>
      </c>
      <c r="G30" s="13">
        <f t="shared" si="13"/>
        <v>0</v>
      </c>
      <c r="H30" s="13"/>
      <c r="I30" s="13">
        <f t="shared" si="14"/>
        <v>0</v>
      </c>
      <c r="J30" s="15">
        <f t="shared" si="15"/>
        <v>0</v>
      </c>
      <c r="K30" s="100"/>
      <c r="L30" s="17">
        <f>+VLOOKUP($A$27,$P$5:$Q$29,2,FALSE)</f>
        <v>1</v>
      </c>
      <c r="M30" s="17">
        <f>+VLOOKUP($A$30,$P$5:$R$29,3,FALSE)</f>
        <v>1</v>
      </c>
      <c r="N30" s="18"/>
      <c r="P30" s="112" t="s">
        <v>42</v>
      </c>
      <c r="Q30" s="113">
        <v>0.25</v>
      </c>
      <c r="R30" s="113">
        <v>1</v>
      </c>
      <c r="S30" s="114">
        <v>0.88</v>
      </c>
    </row>
    <row r="31" spans="1:20" ht="15.75" thickBot="1">
      <c r="A31" s="207"/>
      <c r="B31" s="13"/>
      <c r="C31" s="13"/>
      <c r="D31" s="184">
        <f t="shared" ref="D31:D32" si="16">+C31*K31</f>
        <v>0</v>
      </c>
      <c r="E31" s="99">
        <f>+VLOOKUP($A$30,$P$5:$S$29,4,FALSE)</f>
        <v>0.89</v>
      </c>
      <c r="F31" s="13">
        <f t="shared" ref="F31:F32" si="17">+D31*E31</f>
        <v>0</v>
      </c>
      <c r="G31" s="13">
        <f t="shared" si="13"/>
        <v>0</v>
      </c>
      <c r="H31" s="13"/>
      <c r="I31" s="13">
        <f t="shared" si="14"/>
        <v>0</v>
      </c>
      <c r="J31" s="15">
        <f t="shared" si="15"/>
        <v>0</v>
      </c>
      <c r="K31" s="16"/>
      <c r="L31" s="17">
        <f>+VLOOKUP($A$27,$P$5:$Q$29,2,FALSE)</f>
        <v>1</v>
      </c>
      <c r="M31" s="17">
        <f>+VLOOKUP($A$30,$P$5:$R$29,3,FALSE)</f>
        <v>1</v>
      </c>
      <c r="N31" s="18"/>
      <c r="P31" s="115" t="s">
        <v>43</v>
      </c>
      <c r="Q31" s="116">
        <v>0.5</v>
      </c>
      <c r="R31" s="116">
        <v>0.2</v>
      </c>
      <c r="S31" s="117">
        <v>0.88</v>
      </c>
    </row>
    <row r="32" spans="1:20" ht="15.75" thickBot="1">
      <c r="A32" s="207"/>
      <c r="B32" s="13"/>
      <c r="C32" s="13"/>
      <c r="D32" s="184">
        <f t="shared" si="16"/>
        <v>0</v>
      </c>
      <c r="E32" s="99">
        <f>+VLOOKUP($A$30,$P$5:$S$29,4,FALSE)</f>
        <v>0.89</v>
      </c>
      <c r="F32" s="13">
        <f t="shared" si="17"/>
        <v>0</v>
      </c>
      <c r="G32" s="13">
        <f t="shared" si="13"/>
        <v>0</v>
      </c>
      <c r="H32" s="13"/>
      <c r="I32" s="13">
        <f t="shared" si="14"/>
        <v>0</v>
      </c>
      <c r="J32" s="15">
        <f t="shared" si="15"/>
        <v>0</v>
      </c>
      <c r="K32" s="16"/>
      <c r="L32" s="17">
        <f>+VLOOKUP($A$27,$P$5:$Q$29,2,FALSE)</f>
        <v>1</v>
      </c>
      <c r="M32" s="17">
        <f>+VLOOKUP($A$30,$P$5:$R$29,3,FALSE)</f>
        <v>1</v>
      </c>
      <c r="N32" s="18"/>
      <c r="P32" s="115" t="s">
        <v>44</v>
      </c>
      <c r="Q32" s="116">
        <v>0.5</v>
      </c>
      <c r="R32" s="116">
        <v>0.2</v>
      </c>
      <c r="S32" s="117">
        <v>0.93</v>
      </c>
    </row>
    <row r="33" spans="1:23" ht="15.75" thickBot="1">
      <c r="A33" s="206" t="s">
        <v>21</v>
      </c>
      <c r="B33" s="13"/>
      <c r="C33" s="13"/>
      <c r="D33" s="184">
        <f>+C33*K33</f>
        <v>0</v>
      </c>
      <c r="E33" s="99">
        <f>+VLOOKUP($A$33,$P$4:$S$30,4,0)</f>
        <v>0.89</v>
      </c>
      <c r="F33" s="13">
        <f>+D33*E33</f>
        <v>0</v>
      </c>
      <c r="G33" s="13">
        <f t="shared" si="13"/>
        <v>0</v>
      </c>
      <c r="H33" s="13"/>
      <c r="I33" s="13">
        <f t="shared" si="14"/>
        <v>0</v>
      </c>
      <c r="J33" s="15">
        <f t="shared" si="15"/>
        <v>0</v>
      </c>
      <c r="K33" s="118"/>
      <c r="L33" s="17">
        <f>+VLOOKUP($A$33,$P$5:$Q$29,2,FALSE)</f>
        <v>1</v>
      </c>
      <c r="M33" s="17">
        <f>+VLOOKUP($A$33,$P$5:$R$29,3,FALSE)</f>
        <v>1</v>
      </c>
      <c r="N33" s="29">
        <f>F17*H26</f>
        <v>0</v>
      </c>
      <c r="P33" s="115" t="s">
        <v>48</v>
      </c>
      <c r="Q33" s="116">
        <v>0.9</v>
      </c>
      <c r="R33" s="116">
        <v>0.1</v>
      </c>
      <c r="S33" s="117">
        <v>0.97</v>
      </c>
    </row>
    <row r="34" spans="1:23" ht="15.75" thickBot="1">
      <c r="A34" s="207"/>
      <c r="B34" s="13"/>
      <c r="C34" s="13"/>
      <c r="D34" s="184">
        <f t="shared" ref="D34:D35" si="18">+C34*K34</f>
        <v>0</v>
      </c>
      <c r="E34" s="99">
        <f>+VLOOKUP($A$33,$P$4:$S$30,4,0)</f>
        <v>0.89</v>
      </c>
      <c r="F34" s="13">
        <f t="shared" ref="F34:F35" si="19">+D34*E34</f>
        <v>0</v>
      </c>
      <c r="G34" s="13">
        <f t="shared" si="13"/>
        <v>0</v>
      </c>
      <c r="H34" s="13"/>
      <c r="I34" s="13">
        <f t="shared" si="14"/>
        <v>0</v>
      </c>
      <c r="J34" s="15">
        <f t="shared" si="15"/>
        <v>0</v>
      </c>
      <c r="K34" s="16"/>
      <c r="L34" s="17">
        <f>+VLOOKUP($A$33,$P$5:$Q$29,2,FALSE)</f>
        <v>1</v>
      </c>
      <c r="M34" s="17">
        <f>+VLOOKUP($A$33,$P$5:$R$29,3,FALSE)</f>
        <v>1</v>
      </c>
      <c r="N34" s="18"/>
      <c r="O34" s="122"/>
      <c r="P34" s="119" t="s">
        <v>45</v>
      </c>
      <c r="Q34" s="120">
        <v>0.5</v>
      </c>
      <c r="R34" s="120">
        <v>1</v>
      </c>
      <c r="S34" s="121">
        <v>1</v>
      </c>
    </row>
    <row r="35" spans="1:23" ht="15.75" thickBot="1">
      <c r="A35" s="207"/>
      <c r="B35" s="13"/>
      <c r="C35" s="13"/>
      <c r="D35" s="184">
        <f t="shared" si="18"/>
        <v>0</v>
      </c>
      <c r="E35" s="99">
        <f>+VLOOKUP($A$33,$P$4:$S$30,4,0)</f>
        <v>0.89</v>
      </c>
      <c r="F35" s="13">
        <f t="shared" si="19"/>
        <v>0</v>
      </c>
      <c r="G35" s="13">
        <f t="shared" si="13"/>
        <v>0</v>
      </c>
      <c r="H35" s="13"/>
      <c r="I35" s="13">
        <f t="shared" si="14"/>
        <v>0</v>
      </c>
      <c r="J35" s="15">
        <f t="shared" si="15"/>
        <v>0</v>
      </c>
      <c r="K35" s="16"/>
      <c r="L35" s="17">
        <f>+VLOOKUP($A$33,$P$5:$Q$29,2,FALSE)</f>
        <v>1</v>
      </c>
      <c r="M35" s="17">
        <f>+VLOOKUP($A$33,$P$5:$R$29,3,FALSE)</f>
        <v>1</v>
      </c>
      <c r="N35" s="18"/>
      <c r="P35" s="123" t="s">
        <v>52</v>
      </c>
      <c r="Q35" s="124">
        <v>0.25</v>
      </c>
      <c r="R35" s="124">
        <v>0.2</v>
      </c>
      <c r="S35" s="125">
        <v>1</v>
      </c>
    </row>
    <row r="36" spans="1:23" ht="15.75" thickBot="1">
      <c r="A36" s="33"/>
      <c r="B36" s="34"/>
      <c r="C36" s="34"/>
      <c r="D36" s="180">
        <f>SUM(D27:D35)</f>
        <v>0</v>
      </c>
      <c r="E36" s="94"/>
      <c r="F36" s="35">
        <f>SUM(F27:F35)</f>
        <v>0</v>
      </c>
      <c r="G36" s="35">
        <f>+MIN($F$109*L36,F36)</f>
        <v>0</v>
      </c>
      <c r="H36" s="37">
        <f>+IFERROR(G36/F36,0)</f>
        <v>0</v>
      </c>
      <c r="I36" s="35">
        <f>SUM(I27:I35)</f>
        <v>0</v>
      </c>
      <c r="J36" s="38">
        <f>SUM(J27:J35)</f>
        <v>0</v>
      </c>
      <c r="K36" s="129" t="s">
        <v>10</v>
      </c>
      <c r="L36" s="40">
        <f>+VLOOKUP($A$27,$P$5:$Q$29,2,FALSE)</f>
        <v>1</v>
      </c>
      <c r="M36" s="41">
        <f>+VLOOKUP($A$27,$P$5:$R$29,3,FALSE)</f>
        <v>1</v>
      </c>
      <c r="N36" s="18"/>
      <c r="P36" s="126" t="s">
        <v>52</v>
      </c>
      <c r="Q36" s="127"/>
      <c r="R36" s="127"/>
      <c r="S36" s="128"/>
    </row>
    <row r="37" spans="1:23">
      <c r="A37" s="208" t="s">
        <v>23</v>
      </c>
      <c r="B37" s="130"/>
      <c r="C37" s="45"/>
      <c r="D37" s="185"/>
      <c r="E37" s="46">
        <f>+VLOOKUP($A$37,$P$5:$S$29,4,FALSE)</f>
        <v>0.84</v>
      </c>
      <c r="F37" s="131">
        <f>+D37*E37</f>
        <v>0</v>
      </c>
      <c r="G37" s="131">
        <f t="shared" ref="G37:G44" si="20">+F37*$H$45</f>
        <v>0</v>
      </c>
      <c r="H37" s="131"/>
      <c r="I37" s="131">
        <f t="shared" ref="I37:I44" si="21">+F37*$H$45</f>
        <v>0</v>
      </c>
      <c r="J37" s="15">
        <f t="shared" ref="J37:J44" si="22">+MIN($G$45*$M$37,G37)</f>
        <v>0</v>
      </c>
      <c r="K37" s="132"/>
      <c r="L37" s="17">
        <f t="shared" ref="L37:L45" si="23">+VLOOKUP($A$37,$P$5:$Q$29,2,FALSE)</f>
        <v>0.9</v>
      </c>
      <c r="M37" s="17">
        <f t="shared" ref="M37:M45" si="24">+VLOOKUP($A$37,$P$5:$R$29,3,FALSE)</f>
        <v>0.2</v>
      </c>
      <c r="N37" s="18"/>
    </row>
    <row r="38" spans="1:23">
      <c r="A38" s="203"/>
      <c r="B38" s="130"/>
      <c r="C38" s="45"/>
      <c r="D38" s="185"/>
      <c r="E38" s="46">
        <f>+VLOOKUP($A$37,$P$5:$S$29,4,FALSE)</f>
        <v>0.84</v>
      </c>
      <c r="F38" s="131">
        <f>+D38*E38</f>
        <v>0</v>
      </c>
      <c r="G38" s="131">
        <f t="shared" si="20"/>
        <v>0</v>
      </c>
      <c r="H38" s="131"/>
      <c r="I38" s="131">
        <f t="shared" si="21"/>
        <v>0</v>
      </c>
      <c r="J38" s="15">
        <f t="shared" si="22"/>
        <v>0</v>
      </c>
      <c r="K38" s="131"/>
      <c r="L38" s="17">
        <f>+VLOOKUP($A$37,$P$5:$Q$29,2,FALSE)</f>
        <v>0.9</v>
      </c>
      <c r="M38" s="17">
        <f t="shared" si="24"/>
        <v>0.2</v>
      </c>
      <c r="N38" s="18"/>
    </row>
    <row r="39" spans="1:23">
      <c r="A39" s="203"/>
      <c r="B39" s="130"/>
      <c r="C39" s="45"/>
      <c r="D39" s="185"/>
      <c r="E39" s="46">
        <f>+VLOOKUP($A$37,$P$5:$S$29,4,FALSE)</f>
        <v>0.84</v>
      </c>
      <c r="F39" s="131">
        <f>+D39*E39</f>
        <v>0</v>
      </c>
      <c r="G39" s="131">
        <f t="shared" si="20"/>
        <v>0</v>
      </c>
      <c r="H39" s="131"/>
      <c r="I39" s="131">
        <f t="shared" si="21"/>
        <v>0</v>
      </c>
      <c r="J39" s="15">
        <f t="shared" si="22"/>
        <v>0</v>
      </c>
      <c r="K39" s="131"/>
      <c r="L39" s="17">
        <f t="shared" si="23"/>
        <v>0.9</v>
      </c>
      <c r="M39" s="17">
        <f t="shared" si="24"/>
        <v>0.2</v>
      </c>
      <c r="N39" s="18"/>
      <c r="P39" s="213" t="s">
        <v>50</v>
      </c>
      <c r="Q39" s="213"/>
      <c r="R39" s="213"/>
      <c r="S39" s="213"/>
      <c r="T39" s="213"/>
      <c r="U39" s="213"/>
      <c r="V39" s="213"/>
      <c r="W39" s="213"/>
    </row>
    <row r="40" spans="1:23">
      <c r="A40" s="203"/>
      <c r="B40" s="130"/>
      <c r="C40" s="45"/>
      <c r="D40" s="185"/>
      <c r="E40" s="46">
        <f>+VLOOKUP($A$37,$P$5:$S$29,4,FALSE)</f>
        <v>0.84</v>
      </c>
      <c r="F40" s="131">
        <f>+D40*E40</f>
        <v>0</v>
      </c>
      <c r="G40" s="131">
        <f t="shared" si="20"/>
        <v>0</v>
      </c>
      <c r="H40" s="131"/>
      <c r="I40" s="131">
        <f t="shared" si="21"/>
        <v>0</v>
      </c>
      <c r="J40" s="15">
        <f t="shared" si="22"/>
        <v>0</v>
      </c>
      <c r="K40" s="131"/>
      <c r="L40" s="17">
        <f t="shared" si="23"/>
        <v>0.9</v>
      </c>
      <c r="M40" s="17">
        <f t="shared" si="24"/>
        <v>0.2</v>
      </c>
      <c r="N40" s="18"/>
    </row>
    <row r="41" spans="1:23">
      <c r="A41" s="203" t="s">
        <v>24</v>
      </c>
      <c r="B41" s="133"/>
      <c r="C41" s="134"/>
      <c r="D41" s="186"/>
      <c r="E41" s="63">
        <f>+VLOOKUP($A$41,$P$5:$S$29,4,FALSE)</f>
        <v>0.83</v>
      </c>
      <c r="F41" s="13">
        <f t="shared" ref="F41" si="25">+D41*E41</f>
        <v>0</v>
      </c>
      <c r="G41" s="13">
        <f t="shared" si="20"/>
        <v>0</v>
      </c>
      <c r="H41" s="135"/>
      <c r="I41" s="13">
        <f t="shared" si="21"/>
        <v>0</v>
      </c>
      <c r="J41" s="15">
        <f t="shared" si="22"/>
        <v>0</v>
      </c>
      <c r="K41" s="65"/>
      <c r="L41" s="17">
        <f t="shared" si="23"/>
        <v>0.9</v>
      </c>
      <c r="M41" s="17">
        <f t="shared" si="24"/>
        <v>0.2</v>
      </c>
      <c r="N41" s="18"/>
    </row>
    <row r="42" spans="1:23">
      <c r="A42" s="203"/>
      <c r="B42" s="133"/>
      <c r="C42" s="134"/>
      <c r="D42" s="186"/>
      <c r="E42" s="63">
        <f>+VLOOKUP($A$41,$P$5:$S$29,4,FALSE)</f>
        <v>0.83</v>
      </c>
      <c r="F42" s="13">
        <f>+D42*E42</f>
        <v>0</v>
      </c>
      <c r="G42" s="13">
        <f t="shared" si="20"/>
        <v>0</v>
      </c>
      <c r="H42" s="64"/>
      <c r="I42" s="13">
        <f t="shared" si="21"/>
        <v>0</v>
      </c>
      <c r="J42" s="15">
        <f t="shared" si="22"/>
        <v>0</v>
      </c>
      <c r="K42" s="65"/>
      <c r="L42" s="17">
        <f t="shared" si="23"/>
        <v>0.9</v>
      </c>
      <c r="M42" s="17">
        <f t="shared" si="24"/>
        <v>0.2</v>
      </c>
      <c r="N42" s="18"/>
    </row>
    <row r="43" spans="1:23">
      <c r="A43" s="209"/>
      <c r="B43" s="133"/>
      <c r="C43" s="134"/>
      <c r="D43" s="186"/>
      <c r="E43" s="63">
        <f>+VLOOKUP($A$41,$P$5:$S$29,4,FALSE)</f>
        <v>0.83</v>
      </c>
      <c r="F43" s="13">
        <f t="shared" ref="F43:F44" si="26">+D43*E43</f>
        <v>0</v>
      </c>
      <c r="G43" s="13">
        <f t="shared" si="20"/>
        <v>0</v>
      </c>
      <c r="H43" s="64"/>
      <c r="I43" s="13">
        <f t="shared" si="21"/>
        <v>0</v>
      </c>
      <c r="J43" s="15">
        <f t="shared" si="22"/>
        <v>0</v>
      </c>
      <c r="K43" s="65"/>
      <c r="L43" s="17">
        <f t="shared" si="23"/>
        <v>0.9</v>
      </c>
      <c r="M43" s="17">
        <f t="shared" si="24"/>
        <v>0.2</v>
      </c>
      <c r="N43" s="18"/>
    </row>
    <row r="44" spans="1:23" ht="15.75" thickBot="1">
      <c r="A44" s="204"/>
      <c r="B44" s="133"/>
      <c r="C44" s="134"/>
      <c r="D44" s="186"/>
      <c r="E44" s="63">
        <f>+VLOOKUP($A$41,$P$5:$S$29,4,FALSE)</f>
        <v>0.83</v>
      </c>
      <c r="F44" s="13">
        <f t="shared" si="26"/>
        <v>0</v>
      </c>
      <c r="G44" s="13">
        <f t="shared" si="20"/>
        <v>0</v>
      </c>
      <c r="H44" s="64"/>
      <c r="I44" s="13">
        <f t="shared" si="21"/>
        <v>0</v>
      </c>
      <c r="J44" s="15">
        <f t="shared" si="22"/>
        <v>0</v>
      </c>
      <c r="K44" s="65"/>
      <c r="L44" s="17">
        <f t="shared" si="23"/>
        <v>0.9</v>
      </c>
      <c r="M44" s="17">
        <f t="shared" si="24"/>
        <v>0.2</v>
      </c>
      <c r="N44" s="18"/>
    </row>
    <row r="45" spans="1:23" ht="15.75" thickBot="1">
      <c r="A45" s="136"/>
      <c r="B45" s="34"/>
      <c r="C45" s="93"/>
      <c r="D45" s="180">
        <f>SUM(D37:D44)</f>
        <v>0</v>
      </c>
      <c r="E45" s="36"/>
      <c r="F45" s="35">
        <f>SUM(F37:F44)</f>
        <v>0</v>
      </c>
      <c r="G45" s="35">
        <f>+MIN($F$109*L45,F45)</f>
        <v>0</v>
      </c>
      <c r="H45" s="137">
        <f>+IFERROR(G45/F45,0)</f>
        <v>0</v>
      </c>
      <c r="I45" s="35">
        <f>SUM(I37:I44)</f>
        <v>0</v>
      </c>
      <c r="J45" s="38">
        <f>SUM(J37:J44)</f>
        <v>0</v>
      </c>
      <c r="K45" s="39" t="s">
        <v>38</v>
      </c>
      <c r="L45" s="40">
        <f t="shared" si="23"/>
        <v>0.9</v>
      </c>
      <c r="M45" s="41">
        <f t="shared" si="24"/>
        <v>0.2</v>
      </c>
      <c r="N45" s="18"/>
    </row>
    <row r="46" spans="1:23">
      <c r="A46" s="208" t="s">
        <v>25</v>
      </c>
      <c r="B46" s="130"/>
      <c r="C46" s="45"/>
      <c r="D46" s="187">
        <f>C46*K46</f>
        <v>0</v>
      </c>
      <c r="E46" s="138">
        <f>+VLOOKUP($A$46,P4:$S$36,4,0)</f>
        <v>0.89</v>
      </c>
      <c r="F46" s="13">
        <f>+D46*E46</f>
        <v>0</v>
      </c>
      <c r="G46" s="13">
        <f t="shared" ref="G46:G57" si="27">+F46*$H$58</f>
        <v>0</v>
      </c>
      <c r="H46" s="64"/>
      <c r="I46" s="13">
        <f>+F46*$H$58</f>
        <v>0</v>
      </c>
      <c r="J46" s="15">
        <f>+MIN($G$58*$M$46,G46)</f>
        <v>0</v>
      </c>
      <c r="K46" s="139"/>
      <c r="L46" s="17">
        <f>+VLOOKUP($A$46,$P$5:$Q$29,2,FALSE)</f>
        <v>1</v>
      </c>
      <c r="M46" s="17">
        <f>+VLOOKUP($A$46,$P$5:$R$29,3,FALSE)</f>
        <v>0.35</v>
      </c>
      <c r="N46" s="18"/>
    </row>
    <row r="47" spans="1:23">
      <c r="A47" s="203"/>
      <c r="B47" s="130"/>
      <c r="C47" s="45"/>
      <c r="D47" s="187">
        <f t="shared" ref="D47:D57" si="28">+C47*K47</f>
        <v>0</v>
      </c>
      <c r="E47" s="138">
        <f>+VLOOKUP($A$46,P5:$S$36,4,0)</f>
        <v>0.89</v>
      </c>
      <c r="F47" s="13">
        <f>+D47*E47</f>
        <v>0</v>
      </c>
      <c r="G47" s="13">
        <f t="shared" si="27"/>
        <v>0</v>
      </c>
      <c r="H47" s="64"/>
      <c r="I47" s="13">
        <f>+F47*$H$58</f>
        <v>0</v>
      </c>
      <c r="J47" s="15">
        <f t="shared" ref="J47:J57" si="29">+MIN($G$58*$M$46,G47)</f>
        <v>0</v>
      </c>
      <c r="K47" s="140"/>
      <c r="L47" s="17">
        <f>+VLOOKUP($A$46,$P$5:$Q$29,2,FALSE)</f>
        <v>1</v>
      </c>
      <c r="M47" s="17">
        <f>+VLOOKUP($A$46,$P$5:$R$29,3,FALSE)</f>
        <v>0.35</v>
      </c>
      <c r="N47" s="18"/>
      <c r="P47" s="141"/>
    </row>
    <row r="48" spans="1:23">
      <c r="A48" s="203"/>
      <c r="B48" s="130"/>
      <c r="C48" s="45"/>
      <c r="D48" s="187">
        <f t="shared" si="28"/>
        <v>0</v>
      </c>
      <c r="E48" s="138">
        <f>+VLOOKUP($A$46,P6:$S$36,4,0)</f>
        <v>0.89</v>
      </c>
      <c r="F48" s="13">
        <f t="shared" ref="F47:F57" si="30">+D48*E48</f>
        <v>0</v>
      </c>
      <c r="G48" s="13">
        <f t="shared" si="27"/>
        <v>0</v>
      </c>
      <c r="H48" s="64"/>
      <c r="I48" s="13">
        <f t="shared" ref="I48:I57" si="31">+F48*$H$45</f>
        <v>0</v>
      </c>
      <c r="J48" s="15">
        <f t="shared" si="29"/>
        <v>0</v>
      </c>
      <c r="K48" s="140"/>
      <c r="L48" s="17">
        <f>+VLOOKUP($A$46,$P$5:$Q$29,2,FALSE)</f>
        <v>1</v>
      </c>
      <c r="M48" s="17">
        <f>+VLOOKUP($A$46,$P$5:$R$29,3,FALSE)</f>
        <v>0.35</v>
      </c>
      <c r="N48" s="29"/>
      <c r="P48" s="142"/>
    </row>
    <row r="49" spans="1:16">
      <c r="A49" s="203" t="s">
        <v>26</v>
      </c>
      <c r="B49" s="133"/>
      <c r="C49" s="134"/>
      <c r="D49" s="188">
        <f t="shared" si="28"/>
        <v>0</v>
      </c>
      <c r="E49" s="63">
        <f>+VLOOKUP($A$49,P4:$S$36,4,0)</f>
        <v>0.89</v>
      </c>
      <c r="F49" s="13">
        <f t="shared" si="30"/>
        <v>0</v>
      </c>
      <c r="G49" s="13">
        <f t="shared" si="27"/>
        <v>0</v>
      </c>
      <c r="H49" s="64"/>
      <c r="I49" s="13">
        <f t="shared" si="31"/>
        <v>0</v>
      </c>
      <c r="J49" s="15">
        <f t="shared" si="29"/>
        <v>0</v>
      </c>
      <c r="K49" s="140"/>
      <c r="L49" s="17">
        <f>+VLOOKUP($A$49,$P$5:$Q$29,2,FALSE)</f>
        <v>1</v>
      </c>
      <c r="M49" s="17">
        <f>+VLOOKUP($A$49,$P$5:$R$29,3,FALSE)</f>
        <v>0.35</v>
      </c>
      <c r="N49" s="29"/>
    </row>
    <row r="50" spans="1:16">
      <c r="A50" s="203"/>
      <c r="B50" s="133"/>
      <c r="C50" s="134"/>
      <c r="D50" s="188">
        <f t="shared" si="28"/>
        <v>0</v>
      </c>
      <c r="E50" s="63">
        <f>+VLOOKUP($A$49,P5:$S$36,4,0)</f>
        <v>0.89</v>
      </c>
      <c r="F50" s="13">
        <f t="shared" si="30"/>
        <v>0</v>
      </c>
      <c r="G50" s="13">
        <f t="shared" si="27"/>
        <v>0</v>
      </c>
      <c r="H50" s="64"/>
      <c r="I50" s="13">
        <f t="shared" si="31"/>
        <v>0</v>
      </c>
      <c r="J50" s="15">
        <f t="shared" si="29"/>
        <v>0</v>
      </c>
      <c r="K50" s="140"/>
      <c r="L50" s="17">
        <f>+VLOOKUP($A$49,$P$5:$Q$29,2,FALSE)</f>
        <v>1</v>
      </c>
      <c r="M50" s="17">
        <f>+VLOOKUP($A$49,$P$5:$R$29,3,FALSE)</f>
        <v>0.35</v>
      </c>
      <c r="N50" s="29"/>
      <c r="O50" s="75"/>
      <c r="P50" s="75"/>
    </row>
    <row r="51" spans="1:16">
      <c r="A51" s="203"/>
      <c r="B51" s="133"/>
      <c r="C51" s="134"/>
      <c r="D51" s="188">
        <f t="shared" si="28"/>
        <v>0</v>
      </c>
      <c r="E51" s="63">
        <f>+VLOOKUP($A$49,P6:$S$36,4,0)</f>
        <v>0.89</v>
      </c>
      <c r="F51" s="13">
        <f t="shared" si="30"/>
        <v>0</v>
      </c>
      <c r="G51" s="13">
        <f t="shared" si="27"/>
        <v>0</v>
      </c>
      <c r="H51" s="64"/>
      <c r="I51" s="13">
        <f t="shared" si="31"/>
        <v>0</v>
      </c>
      <c r="J51" s="15">
        <f t="shared" si="29"/>
        <v>0</v>
      </c>
      <c r="K51" s="140"/>
      <c r="L51" s="17">
        <f>+VLOOKUP($A$49,$P$5:$Q$29,2,FALSE)</f>
        <v>1</v>
      </c>
      <c r="M51" s="17">
        <f>+VLOOKUP($A$49,$P$5:$R$29,3,FALSE)</f>
        <v>0.35</v>
      </c>
      <c r="N51" s="143"/>
      <c r="O51" s="75"/>
      <c r="P51" s="75"/>
    </row>
    <row r="52" spans="1:16">
      <c r="A52" s="203" t="s">
        <v>27</v>
      </c>
      <c r="B52" s="144"/>
      <c r="C52" s="145"/>
      <c r="D52" s="189">
        <f t="shared" si="28"/>
        <v>0</v>
      </c>
      <c r="E52" s="85">
        <f>+VLOOKUP($A$52,P4:$S$36,4,0)</f>
        <v>0.88</v>
      </c>
      <c r="F52" s="13">
        <f t="shared" si="30"/>
        <v>0</v>
      </c>
      <c r="G52" s="13">
        <f t="shared" si="27"/>
        <v>0</v>
      </c>
      <c r="H52" s="64"/>
      <c r="I52" s="13">
        <f t="shared" si="31"/>
        <v>0</v>
      </c>
      <c r="J52" s="15">
        <f t="shared" si="29"/>
        <v>0</v>
      </c>
      <c r="K52" s="140"/>
      <c r="L52" s="17">
        <f>+VLOOKUP($A$52,$P$5:$Q$29,2,FALSE)</f>
        <v>1</v>
      </c>
      <c r="M52" s="17">
        <f>+VLOOKUP($A$52,$P$5:$R$29,3,FALSE)</f>
        <v>0.35</v>
      </c>
      <c r="N52" s="143"/>
      <c r="O52" s="75"/>
    </row>
    <row r="53" spans="1:16">
      <c r="A53" s="203"/>
      <c r="B53" s="144"/>
      <c r="C53" s="145"/>
      <c r="D53" s="189">
        <f t="shared" si="28"/>
        <v>0</v>
      </c>
      <c r="E53" s="85">
        <f>+VLOOKUP($A$52,P5:$S$36,4,0)</f>
        <v>0.88</v>
      </c>
      <c r="F53" s="13">
        <f t="shared" si="30"/>
        <v>0</v>
      </c>
      <c r="G53" s="13">
        <f t="shared" si="27"/>
        <v>0</v>
      </c>
      <c r="H53" s="64"/>
      <c r="I53" s="13">
        <f t="shared" si="31"/>
        <v>0</v>
      </c>
      <c r="J53" s="15">
        <f t="shared" si="29"/>
        <v>0</v>
      </c>
      <c r="K53" s="140"/>
      <c r="L53" s="17">
        <f>+VLOOKUP($A$52,$P$5:$Q$29,2,FALSE)</f>
        <v>1</v>
      </c>
      <c r="M53" s="17">
        <f>+VLOOKUP($A$52,$P$5:$R$29,3,FALSE)</f>
        <v>0.35</v>
      </c>
      <c r="N53" s="146"/>
    </row>
    <row r="54" spans="1:16">
      <c r="A54" s="203"/>
      <c r="B54" s="144"/>
      <c r="C54" s="145"/>
      <c r="D54" s="189">
        <f t="shared" si="28"/>
        <v>0</v>
      </c>
      <c r="E54" s="85">
        <f>+VLOOKUP($A$52,P6:$S$36,4,0)</f>
        <v>0.88</v>
      </c>
      <c r="F54" s="13">
        <f t="shared" si="30"/>
        <v>0</v>
      </c>
      <c r="G54" s="13">
        <f t="shared" si="27"/>
        <v>0</v>
      </c>
      <c r="H54" s="64"/>
      <c r="I54" s="13">
        <f t="shared" si="31"/>
        <v>0</v>
      </c>
      <c r="J54" s="15">
        <f t="shared" si="29"/>
        <v>0</v>
      </c>
      <c r="K54" s="140"/>
      <c r="L54" s="17">
        <f>+VLOOKUP($A$52,$P$5:$Q$29,2,FALSE)</f>
        <v>1</v>
      </c>
      <c r="M54" s="17">
        <f>+VLOOKUP($A$52,$P$5:$R$29,3,FALSE)</f>
        <v>0.35</v>
      </c>
      <c r="N54" s="143"/>
    </row>
    <row r="55" spans="1:16">
      <c r="A55" s="203" t="s">
        <v>28</v>
      </c>
      <c r="B55" s="147"/>
      <c r="C55" s="148"/>
      <c r="D55" s="190">
        <f t="shared" si="28"/>
        <v>0</v>
      </c>
      <c r="E55" s="149">
        <f>+VLOOKUP($A$55,$P$4:$S$36,4,0)</f>
        <v>0.86</v>
      </c>
      <c r="F55" s="13">
        <f t="shared" si="30"/>
        <v>0</v>
      </c>
      <c r="G55" s="13">
        <f t="shared" si="27"/>
        <v>0</v>
      </c>
      <c r="H55" s="64"/>
      <c r="I55" s="13">
        <f t="shared" si="31"/>
        <v>0</v>
      </c>
      <c r="J55" s="15">
        <f t="shared" si="29"/>
        <v>0</v>
      </c>
      <c r="K55" s="140"/>
      <c r="L55" s="17">
        <f>+VLOOKUP($A$55,$P$5:$Q$29,2,FALSE)</f>
        <v>1</v>
      </c>
      <c r="M55" s="17">
        <f>+VLOOKUP($A$55,$P$5:$R$29,3,FALSE)</f>
        <v>0.35</v>
      </c>
      <c r="N55" s="150"/>
    </row>
    <row r="56" spans="1:16">
      <c r="A56" s="203"/>
      <c r="B56" s="147"/>
      <c r="C56" s="148"/>
      <c r="D56" s="190">
        <f t="shared" si="28"/>
        <v>0</v>
      </c>
      <c r="E56" s="149">
        <f>+VLOOKUP($A$55,$P$4:$S$36,4,0)</f>
        <v>0.86</v>
      </c>
      <c r="F56" s="13">
        <f t="shared" si="30"/>
        <v>0</v>
      </c>
      <c r="G56" s="13">
        <f t="shared" si="27"/>
        <v>0</v>
      </c>
      <c r="H56" s="64"/>
      <c r="I56" s="13">
        <f t="shared" si="31"/>
        <v>0</v>
      </c>
      <c r="J56" s="15">
        <f t="shared" si="29"/>
        <v>0</v>
      </c>
      <c r="K56" s="140"/>
      <c r="L56" s="17">
        <f>+VLOOKUP($A$55,$P$5:$Q$29,2,FALSE)</f>
        <v>1</v>
      </c>
      <c r="M56" s="17">
        <f>+VLOOKUP($A$55,$P$5:$R$29,3,FALSE)</f>
        <v>0.35</v>
      </c>
      <c r="N56" s="42"/>
      <c r="O56" s="75"/>
      <c r="P56" s="75"/>
    </row>
    <row r="57" spans="1:16" ht="15.75" thickBot="1">
      <c r="A57" s="204"/>
      <c r="B57" s="147"/>
      <c r="C57" s="148"/>
      <c r="D57" s="190">
        <f t="shared" si="28"/>
        <v>0</v>
      </c>
      <c r="E57" s="149">
        <f>+VLOOKUP($A$55,$P$4:$S$36,4,0)</f>
        <v>0.86</v>
      </c>
      <c r="F57" s="13">
        <f t="shared" si="30"/>
        <v>0</v>
      </c>
      <c r="G57" s="13">
        <f t="shared" si="27"/>
        <v>0</v>
      </c>
      <c r="H57" s="64"/>
      <c r="I57" s="13">
        <f t="shared" si="31"/>
        <v>0</v>
      </c>
      <c r="J57" s="15">
        <f t="shared" si="29"/>
        <v>0</v>
      </c>
      <c r="K57" s="140"/>
      <c r="L57" s="17">
        <f>+VLOOKUP($A$55,$P$5:$Q$29,2,FALSE)</f>
        <v>1</v>
      </c>
      <c r="M57" s="17">
        <f>+VLOOKUP($A$55,$P$5:$R$29,3,FALSE)</f>
        <v>0.35</v>
      </c>
      <c r="N57" s="42"/>
      <c r="P57" s="75"/>
    </row>
    <row r="58" spans="1:16" ht="15.75" thickBot="1">
      <c r="A58" s="151"/>
      <c r="B58" s="34"/>
      <c r="C58" s="93"/>
      <c r="D58" s="180">
        <f>SUM(D46:D57)</f>
        <v>0</v>
      </c>
      <c r="E58" s="94"/>
      <c r="F58" s="35">
        <f>SUM(F46:F57)</f>
        <v>0</v>
      </c>
      <c r="G58" s="35">
        <f>+MIN($F$109*L58,F58)</f>
        <v>0</v>
      </c>
      <c r="H58" s="152">
        <f>+IFERROR(G58/F58,0)</f>
        <v>0</v>
      </c>
      <c r="I58" s="35">
        <f>SUM(I46:I57)</f>
        <v>0</v>
      </c>
      <c r="J58" s="38">
        <f t="shared" ref="J58" si="32">SUM(J46:J57)</f>
        <v>0</v>
      </c>
      <c r="K58" s="39" t="s">
        <v>38</v>
      </c>
      <c r="L58" s="40">
        <f>+VLOOKUP(A46,P4:Q36,2,0)</f>
        <v>1</v>
      </c>
      <c r="M58" s="41">
        <f>+VLOOKUP(A46,P4:R36,3,0)</f>
        <v>0.35</v>
      </c>
      <c r="N58" s="42"/>
    </row>
    <row r="59" spans="1:16">
      <c r="A59" s="208" t="s">
        <v>29</v>
      </c>
      <c r="B59" s="130"/>
      <c r="C59" s="45"/>
      <c r="D59" s="187">
        <f>+C59*K59</f>
        <v>0</v>
      </c>
      <c r="E59" s="46">
        <f>+VLOOKUP($A$59,$P$4:$S$36,4,0)</f>
        <v>0.89</v>
      </c>
      <c r="F59" s="13">
        <f>+D59*E59</f>
        <v>0</v>
      </c>
      <c r="G59" s="13">
        <f>+F59*$H$71</f>
        <v>0</v>
      </c>
      <c r="H59" s="64"/>
      <c r="I59" s="13">
        <f>+F59*$H$71</f>
        <v>0</v>
      </c>
      <c r="J59" s="15">
        <f>+MIN($G$71*$M$59,G59)</f>
        <v>0</v>
      </c>
      <c r="K59" s="140"/>
      <c r="L59" s="17">
        <f t="shared" ref="L59:M61" si="33">+VLOOKUP($A$59,$P$5:$Q$29,2,FALSE)</f>
        <v>1</v>
      </c>
      <c r="M59" s="17">
        <f t="shared" si="33"/>
        <v>1</v>
      </c>
      <c r="N59" s="42"/>
    </row>
    <row r="60" spans="1:16">
      <c r="A60" s="203"/>
      <c r="B60" s="130"/>
      <c r="C60" s="45"/>
      <c r="D60" s="187">
        <f t="shared" ref="D60:D70" si="34">+C60*K60</f>
        <v>0</v>
      </c>
      <c r="E60" s="46">
        <f>+VLOOKUP($A$59,$P$4:$S$36,4,0)</f>
        <v>0.89</v>
      </c>
      <c r="F60" s="13">
        <f t="shared" ref="F60:F70" si="35">+D60*E60</f>
        <v>0</v>
      </c>
      <c r="G60" s="13">
        <f t="shared" ref="G60:G70" si="36">+F60*$H$71</f>
        <v>0</v>
      </c>
      <c r="H60" s="64"/>
      <c r="I60" s="13">
        <f t="shared" ref="I60:I70" si="37">+F60*$H$71</f>
        <v>0</v>
      </c>
      <c r="J60" s="15">
        <f t="shared" ref="J60:J70" si="38">+MIN($G$71*$M$59,G60)</f>
        <v>0</v>
      </c>
      <c r="K60" s="65"/>
      <c r="L60" s="17">
        <f t="shared" si="33"/>
        <v>1</v>
      </c>
      <c r="M60" s="17">
        <f t="shared" si="33"/>
        <v>1</v>
      </c>
      <c r="N60" s="42"/>
    </row>
    <row r="61" spans="1:16">
      <c r="A61" s="203"/>
      <c r="B61" s="130"/>
      <c r="C61" s="45"/>
      <c r="D61" s="187">
        <f t="shared" si="34"/>
        <v>0</v>
      </c>
      <c r="E61" s="46">
        <f>+VLOOKUP($A$59,$P$4:$S$36,4,0)</f>
        <v>0.89</v>
      </c>
      <c r="F61" s="13">
        <f t="shared" si="35"/>
        <v>0</v>
      </c>
      <c r="G61" s="13">
        <f t="shared" si="36"/>
        <v>0</v>
      </c>
      <c r="H61" s="64"/>
      <c r="I61" s="13">
        <f t="shared" si="37"/>
        <v>0</v>
      </c>
      <c r="J61" s="15">
        <f t="shared" si="38"/>
        <v>0</v>
      </c>
      <c r="K61" s="65"/>
      <c r="L61" s="17">
        <f t="shared" si="33"/>
        <v>1</v>
      </c>
      <c r="M61" s="17">
        <f t="shared" si="33"/>
        <v>1</v>
      </c>
      <c r="N61" s="29"/>
    </row>
    <row r="62" spans="1:16">
      <c r="A62" s="203" t="s">
        <v>30</v>
      </c>
      <c r="B62" s="133"/>
      <c r="C62" s="134"/>
      <c r="D62" s="188">
        <f t="shared" si="34"/>
        <v>0</v>
      </c>
      <c r="E62" s="63">
        <f>+VLOOKUP($A$62,$P$4:$S$36,4,0)</f>
        <v>0.85</v>
      </c>
      <c r="F62" s="13">
        <f t="shared" si="35"/>
        <v>0</v>
      </c>
      <c r="G62" s="13">
        <f t="shared" si="36"/>
        <v>0</v>
      </c>
      <c r="H62" s="64"/>
      <c r="I62" s="13">
        <f t="shared" si="37"/>
        <v>0</v>
      </c>
      <c r="J62" s="15">
        <f t="shared" si="38"/>
        <v>0</v>
      </c>
      <c r="K62" s="65"/>
      <c r="L62" s="17">
        <f t="shared" ref="L62:M64" si="39">+VLOOKUP($A$62,$P$5:$Q$29,2,FALSE)</f>
        <v>1</v>
      </c>
      <c r="M62" s="17">
        <f t="shared" si="39"/>
        <v>1</v>
      </c>
      <c r="N62" s="18"/>
    </row>
    <row r="63" spans="1:16" ht="15" customHeight="1">
      <c r="A63" s="203"/>
      <c r="B63" s="133"/>
      <c r="C63" s="134"/>
      <c r="D63" s="188">
        <f t="shared" si="34"/>
        <v>0</v>
      </c>
      <c r="E63" s="63">
        <f>+VLOOKUP($A$62,$P$4:$S$36,4,0)</f>
        <v>0.85</v>
      </c>
      <c r="F63" s="13">
        <f t="shared" si="35"/>
        <v>0</v>
      </c>
      <c r="G63" s="13">
        <f t="shared" si="36"/>
        <v>0</v>
      </c>
      <c r="H63" s="64"/>
      <c r="I63" s="13">
        <f t="shared" si="37"/>
        <v>0</v>
      </c>
      <c r="J63" s="15">
        <f t="shared" si="38"/>
        <v>0</v>
      </c>
      <c r="K63" s="65"/>
      <c r="L63" s="17">
        <f t="shared" si="39"/>
        <v>1</v>
      </c>
      <c r="M63" s="17">
        <f t="shared" si="39"/>
        <v>1</v>
      </c>
      <c r="N63" s="18"/>
    </row>
    <row r="64" spans="1:16">
      <c r="A64" s="203"/>
      <c r="B64" s="133"/>
      <c r="C64" s="134"/>
      <c r="D64" s="188">
        <f t="shared" si="34"/>
        <v>0</v>
      </c>
      <c r="E64" s="63">
        <f>+VLOOKUP($A$62,$P$4:$S$36,4,0)</f>
        <v>0.85</v>
      </c>
      <c r="F64" s="13">
        <f t="shared" si="35"/>
        <v>0</v>
      </c>
      <c r="G64" s="13">
        <f t="shared" si="36"/>
        <v>0</v>
      </c>
      <c r="H64" s="64"/>
      <c r="I64" s="13">
        <f t="shared" si="37"/>
        <v>0</v>
      </c>
      <c r="J64" s="15">
        <f t="shared" si="38"/>
        <v>0</v>
      </c>
      <c r="K64" s="65"/>
      <c r="L64" s="17">
        <f t="shared" si="39"/>
        <v>1</v>
      </c>
      <c r="M64" s="17">
        <f t="shared" si="39"/>
        <v>1</v>
      </c>
      <c r="N64" s="18"/>
    </row>
    <row r="65" spans="1:27">
      <c r="A65" s="203" t="s">
        <v>31</v>
      </c>
      <c r="B65" s="144"/>
      <c r="C65" s="145"/>
      <c r="D65" s="189">
        <f t="shared" si="34"/>
        <v>0</v>
      </c>
      <c r="E65" s="85">
        <f>+VLOOKUP($A$65,$P$4:$S$36,4,0)</f>
        <v>0.66</v>
      </c>
      <c r="F65" s="13">
        <f t="shared" si="35"/>
        <v>0</v>
      </c>
      <c r="G65" s="13">
        <f t="shared" si="36"/>
        <v>0</v>
      </c>
      <c r="H65" s="64"/>
      <c r="I65" s="13">
        <f t="shared" si="37"/>
        <v>0</v>
      </c>
      <c r="J65" s="15">
        <f t="shared" si="38"/>
        <v>0</v>
      </c>
      <c r="K65" s="65"/>
      <c r="L65" s="17">
        <f t="shared" ref="L65:M67" si="40">+VLOOKUP($A$65,$P$5:$Q$29,2,FALSE)</f>
        <v>1</v>
      </c>
      <c r="M65" s="17">
        <f t="shared" si="40"/>
        <v>1</v>
      </c>
      <c r="N65" s="18"/>
      <c r="AA65">
        <f>493/2500</f>
        <v>0.19719999999999999</v>
      </c>
    </row>
    <row r="66" spans="1:27">
      <c r="A66" s="203"/>
      <c r="B66" s="144"/>
      <c r="C66" s="145"/>
      <c r="D66" s="189">
        <f t="shared" si="34"/>
        <v>0</v>
      </c>
      <c r="E66" s="85">
        <f>+VLOOKUP($A$65,$P$4:$S$36,4,0)</f>
        <v>0.66</v>
      </c>
      <c r="F66" s="13">
        <f t="shared" si="35"/>
        <v>0</v>
      </c>
      <c r="G66" s="13">
        <f t="shared" si="36"/>
        <v>0</v>
      </c>
      <c r="H66" s="64"/>
      <c r="I66" s="13">
        <f t="shared" si="37"/>
        <v>0</v>
      </c>
      <c r="J66" s="15">
        <f t="shared" si="38"/>
        <v>0</v>
      </c>
      <c r="K66" s="65"/>
      <c r="L66" s="17">
        <f t="shared" si="40"/>
        <v>1</v>
      </c>
      <c r="M66" s="17">
        <f t="shared" si="40"/>
        <v>1</v>
      </c>
      <c r="N66" s="18"/>
    </row>
    <row r="67" spans="1:27">
      <c r="A67" s="203"/>
      <c r="B67" s="144"/>
      <c r="C67" s="145"/>
      <c r="D67" s="189">
        <f t="shared" si="34"/>
        <v>0</v>
      </c>
      <c r="E67" s="85">
        <f>+VLOOKUP($A$65,$P$4:$S$36,4,0)</f>
        <v>0.66</v>
      </c>
      <c r="F67" s="13">
        <f t="shared" si="35"/>
        <v>0</v>
      </c>
      <c r="G67" s="13">
        <f t="shared" si="36"/>
        <v>0</v>
      </c>
      <c r="H67" s="64"/>
      <c r="I67" s="13">
        <f t="shared" si="37"/>
        <v>0</v>
      </c>
      <c r="J67" s="15">
        <f t="shared" si="38"/>
        <v>0</v>
      </c>
      <c r="K67" s="65"/>
      <c r="L67" s="17">
        <f t="shared" si="40"/>
        <v>1</v>
      </c>
      <c r="M67" s="17">
        <f t="shared" si="40"/>
        <v>1</v>
      </c>
      <c r="N67" s="18"/>
    </row>
    <row r="68" spans="1:27">
      <c r="A68" s="203" t="s">
        <v>32</v>
      </c>
      <c r="B68" s="147"/>
      <c r="C68" s="148"/>
      <c r="D68" s="190">
        <f t="shared" si="34"/>
        <v>0</v>
      </c>
      <c r="E68" s="149">
        <f>+VLOOKUP($A$68,$P$4:$S$36,4,0)</f>
        <v>0.66</v>
      </c>
      <c r="F68" s="13">
        <f t="shared" si="35"/>
        <v>0</v>
      </c>
      <c r="G68" s="13">
        <f t="shared" si="36"/>
        <v>0</v>
      </c>
      <c r="H68" s="64"/>
      <c r="I68" s="13">
        <f t="shared" si="37"/>
        <v>0</v>
      </c>
      <c r="J68" s="15">
        <f t="shared" si="38"/>
        <v>0</v>
      </c>
      <c r="K68" s="65"/>
      <c r="L68" s="17">
        <f t="shared" ref="L68:M70" si="41">+VLOOKUP($A$68,$P$5:$Q$29,2,FALSE)</f>
        <v>1</v>
      </c>
      <c r="M68" s="17">
        <f t="shared" si="41"/>
        <v>1</v>
      </c>
      <c r="N68" s="18"/>
    </row>
    <row r="69" spans="1:27">
      <c r="A69" s="203"/>
      <c r="B69" s="147"/>
      <c r="C69" s="148"/>
      <c r="D69" s="190">
        <f t="shared" si="34"/>
        <v>0</v>
      </c>
      <c r="E69" s="149">
        <f>+VLOOKUP($A$68,$P$4:$S$36,4,0)</f>
        <v>0.66</v>
      </c>
      <c r="F69" s="13">
        <f t="shared" si="35"/>
        <v>0</v>
      </c>
      <c r="G69" s="13">
        <f t="shared" si="36"/>
        <v>0</v>
      </c>
      <c r="H69" s="64"/>
      <c r="I69" s="13">
        <f t="shared" si="37"/>
        <v>0</v>
      </c>
      <c r="J69" s="15">
        <f t="shared" si="38"/>
        <v>0</v>
      </c>
      <c r="K69" s="65"/>
      <c r="L69" s="17">
        <f t="shared" si="41"/>
        <v>1</v>
      </c>
      <c r="M69" s="17">
        <f t="shared" si="41"/>
        <v>1</v>
      </c>
      <c r="N69" s="18"/>
    </row>
    <row r="70" spans="1:27" ht="15.75" thickBot="1">
      <c r="A70" s="204"/>
      <c r="B70" s="147"/>
      <c r="C70" s="148"/>
      <c r="D70" s="190">
        <f t="shared" si="34"/>
        <v>0</v>
      </c>
      <c r="E70" s="149">
        <f>+VLOOKUP($A$68,$P$4:$S$36,4,0)</f>
        <v>0.66</v>
      </c>
      <c r="F70" s="13">
        <f t="shared" si="35"/>
        <v>0</v>
      </c>
      <c r="G70" s="13">
        <f t="shared" si="36"/>
        <v>0</v>
      </c>
      <c r="H70" s="64"/>
      <c r="I70" s="13">
        <f t="shared" si="37"/>
        <v>0</v>
      </c>
      <c r="J70" s="15">
        <f t="shared" si="38"/>
        <v>0</v>
      </c>
      <c r="K70" s="65"/>
      <c r="L70" s="17">
        <f t="shared" si="41"/>
        <v>1</v>
      </c>
      <c r="M70" s="17">
        <f t="shared" si="41"/>
        <v>1</v>
      </c>
      <c r="N70" s="18"/>
    </row>
    <row r="71" spans="1:27" ht="15.75" thickBot="1">
      <c r="A71" s="153" t="s">
        <v>46</v>
      </c>
      <c r="B71" s="34"/>
      <c r="C71" s="34"/>
      <c r="D71" s="180">
        <f>SUM(D59:D70)</f>
        <v>0</v>
      </c>
      <c r="E71" s="94"/>
      <c r="F71" s="35">
        <f>SUM(F59:F70)</f>
        <v>0</v>
      </c>
      <c r="G71" s="35">
        <f>+MIN($F$109*L71,F71)</f>
        <v>0</v>
      </c>
      <c r="H71" s="137">
        <f>+IFERROR(G71/F71,0)</f>
        <v>0</v>
      </c>
      <c r="I71" s="35">
        <f>SUM(I59:I70)</f>
        <v>0</v>
      </c>
      <c r="J71" s="38">
        <f>SUM(J59:J70)</f>
        <v>0</v>
      </c>
      <c r="K71" s="154">
        <f t="shared" ref="K71" si="42">SUM(K59:K70)</f>
        <v>0</v>
      </c>
      <c r="L71" s="40">
        <f>+VLOOKUP(A59,P4:Q36,2,0)</f>
        <v>1</v>
      </c>
      <c r="M71" s="41">
        <f>+VLOOKUP(A59,P4:R36,3,0)</f>
        <v>0.35</v>
      </c>
      <c r="N71" s="18"/>
    </row>
    <row r="72" spans="1:27">
      <c r="A72" s="205" t="str">
        <f>+P23</f>
        <v>VDMK_1</v>
      </c>
      <c r="B72" s="130"/>
      <c r="C72" s="155"/>
      <c r="D72" s="181"/>
      <c r="E72" s="156">
        <f>+VLOOKUP($A$72,$P$4:$S$36,4,0)</f>
        <v>0.92</v>
      </c>
      <c r="F72" s="13">
        <f>+D72*E72</f>
        <v>0</v>
      </c>
      <c r="G72" s="13">
        <f t="shared" ref="G72:G80" si="43">+F72*$H$81</f>
        <v>0</v>
      </c>
      <c r="H72" s="64"/>
      <c r="I72" s="13">
        <f t="shared" ref="I72:I80" si="44">+F72*$H$81</f>
        <v>0</v>
      </c>
      <c r="J72" s="15">
        <f>+MIN($G$81*$M$72,G72)</f>
        <v>0</v>
      </c>
      <c r="K72" s="132"/>
      <c r="L72" s="17">
        <f>+VLOOKUP($A$72,$P$4:$Q$36,2,0)</f>
        <v>0.5</v>
      </c>
      <c r="M72" s="17">
        <f>+VLOOKUP($A$72,$P$4:$R$36,3,0)</f>
        <v>0.4</v>
      </c>
      <c r="N72" s="18"/>
    </row>
    <row r="73" spans="1:27">
      <c r="A73" s="199"/>
      <c r="B73" s="130"/>
      <c r="C73" s="155"/>
      <c r="D73" s="181"/>
      <c r="E73" s="156">
        <f>+VLOOKUP($A$72,$P$4:$S$36,4,0)</f>
        <v>0.92</v>
      </c>
      <c r="F73" s="13">
        <f t="shared" ref="F73:F74" si="45">+D73*E73</f>
        <v>0</v>
      </c>
      <c r="G73" s="13">
        <f t="shared" si="43"/>
        <v>0</v>
      </c>
      <c r="H73" s="64"/>
      <c r="I73" s="13">
        <f t="shared" si="44"/>
        <v>0</v>
      </c>
      <c r="J73" s="15">
        <f t="shared" ref="J73:J80" si="46">+MIN($G$81*$M$72,G73)</f>
        <v>0</v>
      </c>
      <c r="K73" s="131"/>
      <c r="L73" s="17">
        <f>+VLOOKUP($A$72,$P$4:$Q$36,2,0)</f>
        <v>0.5</v>
      </c>
      <c r="M73" s="17">
        <f>+VLOOKUP($A$72,$P$4:$R$36,3,0)</f>
        <v>0.4</v>
      </c>
      <c r="N73" s="18"/>
    </row>
    <row r="74" spans="1:27">
      <c r="A74" s="200"/>
      <c r="B74" s="130"/>
      <c r="C74" s="155"/>
      <c r="D74" s="181"/>
      <c r="E74" s="156">
        <f>+VLOOKUP($A$72,$P$4:$S$36,4,0)</f>
        <v>0.92</v>
      </c>
      <c r="F74" s="13">
        <f t="shared" si="45"/>
        <v>0</v>
      </c>
      <c r="G74" s="13">
        <f t="shared" si="43"/>
        <v>0</v>
      </c>
      <c r="H74" s="64"/>
      <c r="I74" s="13">
        <f t="shared" si="44"/>
        <v>0</v>
      </c>
      <c r="J74" s="15">
        <f t="shared" si="46"/>
        <v>0</v>
      </c>
      <c r="K74" s="131"/>
      <c r="L74" s="17">
        <f>+VLOOKUP($A$72,$P$4:$Q$36,2,0)</f>
        <v>0.5</v>
      </c>
      <c r="M74" s="17">
        <f>+VLOOKUP($A$72,$P$4:$R$36,3,0)</f>
        <v>0.4</v>
      </c>
      <c r="N74" s="18"/>
    </row>
    <row r="75" spans="1:27">
      <c r="A75" s="198" t="str">
        <f>+P24</f>
        <v>VDMK_1-5</v>
      </c>
      <c r="B75" s="133"/>
      <c r="C75" s="62"/>
      <c r="D75" s="186"/>
      <c r="E75" s="157">
        <f>+VLOOKUP($A$75,$P$4:$S$36,4,0)</f>
        <v>0.79</v>
      </c>
      <c r="F75" s="13">
        <f>+D75*E75</f>
        <v>0</v>
      </c>
      <c r="G75" s="13">
        <f t="shared" si="43"/>
        <v>0</v>
      </c>
      <c r="H75" s="64"/>
      <c r="I75" s="13">
        <f t="shared" si="44"/>
        <v>0</v>
      </c>
      <c r="J75" s="15">
        <f t="shared" si="46"/>
        <v>0</v>
      </c>
      <c r="K75" s="132"/>
      <c r="L75" s="17">
        <f>+VLOOKUP($A$75,$P$4:$Q$36,2,0)</f>
        <v>0.5</v>
      </c>
      <c r="M75" s="17">
        <f>+VLOOKUP($A$75,$P$4:$R$36,3,0)</f>
        <v>0.4</v>
      </c>
      <c r="N75" s="18"/>
    </row>
    <row r="76" spans="1:27">
      <c r="A76" s="199"/>
      <c r="B76" s="133"/>
      <c r="C76" s="62"/>
      <c r="D76" s="186"/>
      <c r="E76" s="157">
        <f>+VLOOKUP($A$75,$P$4:$S$36,4,0)</f>
        <v>0.79</v>
      </c>
      <c r="F76" s="13">
        <f t="shared" ref="F76:F77" si="47">+D76*E76</f>
        <v>0</v>
      </c>
      <c r="G76" s="13">
        <f t="shared" si="43"/>
        <v>0</v>
      </c>
      <c r="H76" s="64"/>
      <c r="I76" s="13">
        <f t="shared" si="44"/>
        <v>0</v>
      </c>
      <c r="J76" s="15">
        <f t="shared" si="46"/>
        <v>0</v>
      </c>
      <c r="K76" s="131"/>
      <c r="L76" s="17">
        <f>+VLOOKUP($A$75,$P$4:$Q$36,2,0)</f>
        <v>0.5</v>
      </c>
      <c r="M76" s="17">
        <f>+VLOOKUP($A$75,$P$4:$R$36,3,0)</f>
        <v>0.4</v>
      </c>
      <c r="N76" s="18"/>
    </row>
    <row r="77" spans="1:27">
      <c r="A77" s="200"/>
      <c r="B77" s="133"/>
      <c r="C77" s="62"/>
      <c r="D77" s="186"/>
      <c r="E77" s="157">
        <f>+VLOOKUP($A$75,$P$4:$S$36,4,0)</f>
        <v>0.79</v>
      </c>
      <c r="F77" s="13">
        <f t="shared" si="47"/>
        <v>0</v>
      </c>
      <c r="G77" s="13">
        <f t="shared" si="43"/>
        <v>0</v>
      </c>
      <c r="H77" s="64"/>
      <c r="I77" s="13">
        <f t="shared" si="44"/>
        <v>0</v>
      </c>
      <c r="J77" s="15">
        <f t="shared" si="46"/>
        <v>0</v>
      </c>
      <c r="K77" s="131"/>
      <c r="L77" s="17">
        <f>+VLOOKUP($A$75,$P$4:$Q$36,2,0)</f>
        <v>0.5</v>
      </c>
      <c r="M77" s="17">
        <f>+VLOOKUP($A$75,$P$4:$R$36,3,0)</f>
        <v>0.4</v>
      </c>
      <c r="N77" s="18"/>
    </row>
    <row r="78" spans="1:27">
      <c r="A78" s="198" t="str">
        <f>+P25</f>
        <v>VDMK_5 ve üzeri</v>
      </c>
      <c r="B78" s="144"/>
      <c r="C78" s="84"/>
      <c r="D78" s="191"/>
      <c r="E78" s="158">
        <f>+VLOOKUP($A$78,$P$4:$S$36,4,0)</f>
        <v>0.76</v>
      </c>
      <c r="F78" s="13">
        <f>+D78*E78</f>
        <v>0</v>
      </c>
      <c r="G78" s="13">
        <f t="shared" si="43"/>
        <v>0</v>
      </c>
      <c r="H78" s="64"/>
      <c r="I78" s="13">
        <f t="shared" si="44"/>
        <v>0</v>
      </c>
      <c r="J78" s="15">
        <f t="shared" si="46"/>
        <v>0</v>
      </c>
      <c r="K78" s="132"/>
      <c r="L78" s="17">
        <f>+VLOOKUP($A$78,$P$4:$Q$36,2,0)</f>
        <v>0.5</v>
      </c>
      <c r="M78" s="17">
        <f>+VLOOKUP($A$78,$P$4:$R$36,3,0)</f>
        <v>0.4</v>
      </c>
      <c r="N78" s="18"/>
    </row>
    <row r="79" spans="1:27">
      <c r="A79" s="199"/>
      <c r="B79" s="144"/>
      <c r="C79" s="84"/>
      <c r="D79" s="191"/>
      <c r="E79" s="158">
        <f>+VLOOKUP($A$78,$P$4:$S$36,4,0)</f>
        <v>0.76</v>
      </c>
      <c r="F79" s="13">
        <f t="shared" ref="F79:F80" si="48">+D79*E79</f>
        <v>0</v>
      </c>
      <c r="G79" s="13">
        <f t="shared" si="43"/>
        <v>0</v>
      </c>
      <c r="H79" s="64"/>
      <c r="I79" s="13">
        <f t="shared" si="44"/>
        <v>0</v>
      </c>
      <c r="J79" s="15">
        <f t="shared" si="46"/>
        <v>0</v>
      </c>
      <c r="K79" s="131"/>
      <c r="L79" s="17">
        <f>+VLOOKUP($A$78,$P$4:$Q$36,2,0)</f>
        <v>0.5</v>
      </c>
      <c r="M79" s="17">
        <f>+VLOOKUP($A$78,$P$4:$R$36,3,0)</f>
        <v>0.4</v>
      </c>
      <c r="N79" s="18"/>
    </row>
    <row r="80" spans="1:27" ht="15.75" thickBot="1">
      <c r="A80" s="201"/>
      <c r="B80" s="144"/>
      <c r="C80" s="84"/>
      <c r="D80" s="191"/>
      <c r="E80" s="158">
        <f>+VLOOKUP($A$78,$P$4:$S$36,4,0)</f>
        <v>0.76</v>
      </c>
      <c r="F80" s="13">
        <f t="shared" si="48"/>
        <v>0</v>
      </c>
      <c r="G80" s="13">
        <f t="shared" si="43"/>
        <v>0</v>
      </c>
      <c r="H80" s="64"/>
      <c r="I80" s="13">
        <f t="shared" si="44"/>
        <v>0</v>
      </c>
      <c r="J80" s="15">
        <f t="shared" si="46"/>
        <v>0</v>
      </c>
      <c r="K80" s="131"/>
      <c r="L80" s="17">
        <f>+VLOOKUP($A$78,$P$4:$Q$36,2,0)</f>
        <v>0.5</v>
      </c>
      <c r="M80" s="17">
        <f>+VLOOKUP($A$78,$P$4:$R$36,3,0)</f>
        <v>0.4</v>
      </c>
      <c r="N80" s="18"/>
    </row>
    <row r="81" spans="1:29" ht="15.75" customHeight="1" thickBot="1">
      <c r="A81" s="136"/>
      <c r="B81" s="34"/>
      <c r="C81" s="34"/>
      <c r="D81" s="180">
        <f>SUM(D72:D80)</f>
        <v>0</v>
      </c>
      <c r="E81" s="94"/>
      <c r="F81" s="35">
        <f>SUM(F72:F80)</f>
        <v>0</v>
      </c>
      <c r="G81" s="35">
        <f>+MIN($F$109*L81,F81)</f>
        <v>0</v>
      </c>
      <c r="H81" s="137">
        <f>+IFERROR(G81/F81,0)</f>
        <v>0</v>
      </c>
      <c r="I81" s="35">
        <f>SUM(I72:I80)</f>
        <v>0</v>
      </c>
      <c r="J81" s="38">
        <f>SUM(J72:J80)</f>
        <v>0</v>
      </c>
      <c r="K81" s="159" t="s">
        <v>10</v>
      </c>
      <c r="L81" s="40">
        <f>+VLOOKUP(A72,P4:Q36,2,0)</f>
        <v>0.5</v>
      </c>
      <c r="M81" s="41">
        <f>+VLOOKUP(A72,P4:R36,3,0)</f>
        <v>0.4</v>
      </c>
      <c r="N81" s="160"/>
    </row>
    <row r="82" spans="1:29">
      <c r="A82" s="195" t="s">
        <v>42</v>
      </c>
      <c r="B82" s="65"/>
      <c r="C82" s="16"/>
      <c r="D82" s="179"/>
      <c r="E82" s="99">
        <f>+VLOOKUP($A$82,$P$4:$S$36,4,0)</f>
        <v>0.88</v>
      </c>
      <c r="F82" s="13">
        <f>+D82*E82</f>
        <v>0</v>
      </c>
      <c r="G82" s="13">
        <f>+F82*$H$85</f>
        <v>0</v>
      </c>
      <c r="H82" s="64"/>
      <c r="I82" s="13">
        <f>+F82*$H$85</f>
        <v>0</v>
      </c>
      <c r="J82" s="15">
        <f>+MIN($G$85*$M$82,G82)</f>
        <v>0</v>
      </c>
      <c r="K82" s="100"/>
      <c r="L82" s="17">
        <f>+VLOOKUP($A$82,P4:Q36,2,0)</f>
        <v>0.25</v>
      </c>
      <c r="M82" s="17">
        <f>+VLOOKUP($A$82,P4:R36,3,0)</f>
        <v>1</v>
      </c>
    </row>
    <row r="83" spans="1:29" s="2" customFormat="1">
      <c r="A83" s="197"/>
      <c r="B83" s="65"/>
      <c r="C83" s="16"/>
      <c r="D83" s="179"/>
      <c r="E83" s="99">
        <f>+VLOOKUP($A$82,$P$4:$S$36,4,0)</f>
        <v>0.88</v>
      </c>
      <c r="F83" s="13">
        <f t="shared" ref="F83:F84" si="49">+D83*E83</f>
        <v>0</v>
      </c>
      <c r="G83" s="13">
        <f t="shared" ref="G83:G84" si="50">+F83*$H$85</f>
        <v>0</v>
      </c>
      <c r="H83" s="64"/>
      <c r="I83" s="13">
        <f t="shared" ref="I83:I84" si="51">+F83*$H$85</f>
        <v>0</v>
      </c>
      <c r="J83" s="15">
        <f t="shared" ref="J83:J84" si="52">+MIN($G$85*$M$82,G83)</f>
        <v>0</v>
      </c>
      <c r="K83" s="13"/>
      <c r="L83" s="17">
        <f>+VLOOKUP($A$82,P5:Q33,2,0)</f>
        <v>0.25</v>
      </c>
      <c r="M83" s="17">
        <f>+VLOOKUP($A$82,P5:R33,3,0)</f>
        <v>1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" customFormat="1" ht="15.75" thickBot="1">
      <c r="A84" s="196"/>
      <c r="B84" s="65"/>
      <c r="C84" s="16"/>
      <c r="D84" s="179"/>
      <c r="E84" s="99">
        <f>+VLOOKUP($A$82,$P$4:$S$36,4,0)</f>
        <v>0.88</v>
      </c>
      <c r="F84" s="13">
        <f t="shared" si="49"/>
        <v>0</v>
      </c>
      <c r="G84" s="13">
        <f t="shared" si="50"/>
        <v>0</v>
      </c>
      <c r="H84" s="64"/>
      <c r="I84" s="13">
        <f t="shared" si="51"/>
        <v>0</v>
      </c>
      <c r="J84" s="15">
        <f t="shared" si="52"/>
        <v>0</v>
      </c>
      <c r="K84" s="104"/>
      <c r="L84" s="17">
        <f>+VLOOKUP($A$82,P6:Q36,2,0)</f>
        <v>0.25</v>
      </c>
      <c r="M84" s="17">
        <f>+VLOOKUP($A$82,P6:R36,3,0)</f>
        <v>1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" customFormat="1" ht="15.75" thickBot="1">
      <c r="A85" s="151"/>
      <c r="B85" s="34"/>
      <c r="C85" s="34"/>
      <c r="D85" s="180">
        <f>SUM(D82:D84)</f>
        <v>0</v>
      </c>
      <c r="E85" s="94"/>
      <c r="F85" s="35">
        <f>SUM(F82:F84)</f>
        <v>0</v>
      </c>
      <c r="G85" s="35">
        <f>+MIN($F$109*L85,F85)</f>
        <v>0</v>
      </c>
      <c r="H85" s="137">
        <f>+IFERROR(G85/F85,0)</f>
        <v>0</v>
      </c>
      <c r="I85" s="35">
        <f>SUM(I82:I84)</f>
        <v>0</v>
      </c>
      <c r="J85" s="38">
        <f t="shared" ref="J85:K85" si="53">SUM(J82:J84)</f>
        <v>0</v>
      </c>
      <c r="K85" s="154">
        <f t="shared" si="53"/>
        <v>0</v>
      </c>
      <c r="L85" s="40">
        <f>+VLOOKUP(A82,P4:Q36,2,0)</f>
        <v>0.25</v>
      </c>
      <c r="M85" s="161">
        <f>+VLOOKUP(A82,P4:R36,3,0)</f>
        <v>1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" customFormat="1">
      <c r="A86" s="202" t="s">
        <v>39</v>
      </c>
      <c r="B86" s="162"/>
      <c r="C86" s="163"/>
      <c r="D86" s="192"/>
      <c r="E86" s="164">
        <f>+VLOOKUP($A$86,$P$5:$S$29,4,FALSE)</f>
        <v>0.92</v>
      </c>
      <c r="F86" s="100">
        <f>+D86*E86</f>
        <v>0</v>
      </c>
      <c r="G86" s="165">
        <f>+F86*$H$92</f>
        <v>0</v>
      </c>
      <c r="H86" s="166"/>
      <c r="I86" s="165">
        <f>+F86*$H$92</f>
        <v>0</v>
      </c>
      <c r="J86" s="47">
        <f>+MIN($G$92*$M$86,G86)</f>
        <v>0</v>
      </c>
      <c r="K86" s="47"/>
      <c r="L86" s="167">
        <f t="shared" ref="L86:L92" si="54">+VLOOKUP($A$86,$P$5:$S$29,2,FALSE)</f>
        <v>1</v>
      </c>
      <c r="M86" s="167">
        <f t="shared" ref="M86:M92" si="55">+VLOOKUP($A$86,$P$5:$R$29,3,FALSE)</f>
        <v>0.25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" customFormat="1">
      <c r="A87" s="203"/>
      <c r="B87" s="130"/>
      <c r="C87" s="155"/>
      <c r="D87" s="181"/>
      <c r="E87" s="46">
        <f>+VLOOKUP($A$86,$P$5:$S$29,4,FALSE)</f>
        <v>0.92</v>
      </c>
      <c r="F87" s="104">
        <f t="shared" ref="F87:F91" si="56">+D87*E87</f>
        <v>0</v>
      </c>
      <c r="G87" s="165">
        <f t="shared" ref="G87:G91" si="57">+F87*$H$92</f>
        <v>0</v>
      </c>
      <c r="H87" s="64"/>
      <c r="I87" s="165">
        <f t="shared" ref="I87:I91" si="58">+F87*$H$92</f>
        <v>0</v>
      </c>
      <c r="J87" s="47">
        <f t="shared" ref="J87:J91" si="59">+MIN($G$92*$M$86,G87)</f>
        <v>0</v>
      </c>
      <c r="K87" s="15"/>
      <c r="L87" s="17">
        <f t="shared" si="54"/>
        <v>1</v>
      </c>
      <c r="M87" s="17">
        <f t="shared" si="55"/>
        <v>0.25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" customFormat="1">
      <c r="A88" s="203" t="s">
        <v>40</v>
      </c>
      <c r="B88" s="133"/>
      <c r="C88" s="62"/>
      <c r="D88" s="186"/>
      <c r="E88" s="63">
        <f>+VLOOKUP($A$88,$P$5:$S$29,4,FALSE)</f>
        <v>0.79</v>
      </c>
      <c r="F88" s="104">
        <f t="shared" si="56"/>
        <v>0</v>
      </c>
      <c r="G88" s="165">
        <f t="shared" si="57"/>
        <v>0</v>
      </c>
      <c r="H88" s="64"/>
      <c r="I88" s="165">
        <f t="shared" si="58"/>
        <v>0</v>
      </c>
      <c r="J88" s="47">
        <f t="shared" si="59"/>
        <v>0</v>
      </c>
      <c r="K88" s="15"/>
      <c r="L88" s="17">
        <f t="shared" si="54"/>
        <v>1</v>
      </c>
      <c r="M88" s="17">
        <f t="shared" si="55"/>
        <v>0.25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" customFormat="1">
      <c r="A89" s="203"/>
      <c r="B89" s="133"/>
      <c r="C89" s="62"/>
      <c r="D89" s="186"/>
      <c r="E89" s="63">
        <f>+VLOOKUP($A$88,$P$5:$S$29,4,FALSE)</f>
        <v>0.79</v>
      </c>
      <c r="F89" s="104">
        <f t="shared" si="56"/>
        <v>0</v>
      </c>
      <c r="G89" s="165">
        <f t="shared" si="57"/>
        <v>0</v>
      </c>
      <c r="H89" s="64"/>
      <c r="I89" s="165">
        <f t="shared" si="58"/>
        <v>0</v>
      </c>
      <c r="J89" s="47">
        <f t="shared" si="59"/>
        <v>0</v>
      </c>
      <c r="K89" s="15"/>
      <c r="L89" s="17">
        <f t="shared" si="54"/>
        <v>1</v>
      </c>
      <c r="M89" s="17">
        <f t="shared" si="55"/>
        <v>0.25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" customFormat="1">
      <c r="A90" s="203" t="s">
        <v>41</v>
      </c>
      <c r="B90" s="144"/>
      <c r="C90" s="84"/>
      <c r="D90" s="191"/>
      <c r="E90" s="85">
        <f>+VLOOKUP($A$90,$P$5:$S$29,4,FALSE)</f>
        <v>0.76</v>
      </c>
      <c r="F90" s="104">
        <f t="shared" si="56"/>
        <v>0</v>
      </c>
      <c r="G90" s="165">
        <f t="shared" si="57"/>
        <v>0</v>
      </c>
      <c r="H90" s="64"/>
      <c r="I90" s="165">
        <f t="shared" si="58"/>
        <v>0</v>
      </c>
      <c r="J90" s="47">
        <f t="shared" si="59"/>
        <v>0</v>
      </c>
      <c r="K90" s="15"/>
      <c r="L90" s="17">
        <f t="shared" si="54"/>
        <v>1</v>
      </c>
      <c r="M90" s="17">
        <f t="shared" si="55"/>
        <v>0.25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" customFormat="1" ht="15.75" thickBot="1">
      <c r="A91" s="204"/>
      <c r="B91" s="144"/>
      <c r="C91" s="84"/>
      <c r="D91" s="191"/>
      <c r="E91" s="85">
        <f>+VLOOKUP($A$90,$P$5:$S$29,4,FALSE)</f>
        <v>0.76</v>
      </c>
      <c r="F91" s="104">
        <f t="shared" si="56"/>
        <v>0</v>
      </c>
      <c r="G91" s="165">
        <f t="shared" si="57"/>
        <v>0</v>
      </c>
      <c r="H91" s="64"/>
      <c r="I91" s="165">
        <f t="shared" si="58"/>
        <v>0</v>
      </c>
      <c r="J91" s="47">
        <f t="shared" si="59"/>
        <v>0</v>
      </c>
      <c r="K91" s="15"/>
      <c r="L91" s="17">
        <f t="shared" si="54"/>
        <v>1</v>
      </c>
      <c r="M91" s="17">
        <f t="shared" si="55"/>
        <v>0.25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" customFormat="1" ht="15.75" thickBot="1">
      <c r="A92" s="151"/>
      <c r="B92" s="34"/>
      <c r="C92" s="34"/>
      <c r="D92" s="180">
        <f>SUM(D86:D91)</f>
        <v>0</v>
      </c>
      <c r="E92" s="94"/>
      <c r="F92" s="35">
        <f>SUM(F86:F91)</f>
        <v>0</v>
      </c>
      <c r="G92" s="35">
        <f>+MIN($F$109*L92,F92)</f>
        <v>0</v>
      </c>
      <c r="H92" s="137">
        <f>+IFERROR(G92/F92,0)</f>
        <v>0</v>
      </c>
      <c r="I92" s="35">
        <f>SUM(I86:I91)</f>
        <v>0</v>
      </c>
      <c r="J92" s="38">
        <f>SUM(J86:J91)</f>
        <v>0</v>
      </c>
      <c r="K92" s="154">
        <f>SUM(K86:K91)</f>
        <v>0</v>
      </c>
      <c r="L92" s="40">
        <f t="shared" si="54"/>
        <v>1</v>
      </c>
      <c r="M92" s="161">
        <f t="shared" si="55"/>
        <v>0.25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" customFormat="1">
      <c r="A93" s="197" t="str">
        <f>+P31</f>
        <v>HS Şemsiye Fonu Payları</v>
      </c>
      <c r="B93" s="162"/>
      <c r="C93" s="163"/>
      <c r="D93" s="192"/>
      <c r="E93" s="164">
        <f>+VLOOKUP($A$93,$P$4:$S$36,4,0)</f>
        <v>0.88</v>
      </c>
      <c r="F93" s="100">
        <f>+D93*E93</f>
        <v>0</v>
      </c>
      <c r="G93" s="165">
        <f>+F93*$H$95</f>
        <v>0</v>
      </c>
      <c r="H93" s="166"/>
      <c r="I93" s="165">
        <f>+F93*$H$95</f>
        <v>0</v>
      </c>
      <c r="J93" s="47">
        <f>+MIN($G$95*$M$93,G93)</f>
        <v>0</v>
      </c>
      <c r="K93" s="47"/>
      <c r="L93" s="167">
        <f>+VLOOKUP($A$93,P4:Q36,2,0)</f>
        <v>0.5</v>
      </c>
      <c r="M93" s="167">
        <f>+VLOOKUP($A$93,P4:R36,3,0)</f>
        <v>0.2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" customFormat="1" ht="15.75" thickBot="1">
      <c r="A94" s="196"/>
      <c r="B94" s="168"/>
      <c r="C94" s="155"/>
      <c r="D94" s="181"/>
      <c r="E94" s="164">
        <f>+VLOOKUP($A$93,$P$4:$S$36,4,0)</f>
        <v>0.88</v>
      </c>
      <c r="F94" s="104">
        <f t="shared" ref="F94" si="60">+D94*E94</f>
        <v>0</v>
      </c>
      <c r="G94" s="165">
        <f>+F94*$H$95</f>
        <v>0</v>
      </c>
      <c r="H94" s="64"/>
      <c r="I94" s="165">
        <f>+F94*$H$95</f>
        <v>0</v>
      </c>
      <c r="J94" s="47">
        <f>+MIN($G$95*$M$93,G94)</f>
        <v>0</v>
      </c>
      <c r="K94" s="131"/>
      <c r="L94" s="17">
        <f>+VLOOKUP($A$93,P5:Q33,2,0)</f>
        <v>0.5</v>
      </c>
      <c r="M94" s="17">
        <f>+VLOOKUP($A$93,P5:R33,3,0)</f>
        <v>0.2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" customFormat="1" ht="15.75" thickBot="1">
      <c r="A95" s="151"/>
      <c r="B95" s="34"/>
      <c r="C95" s="34"/>
      <c r="D95" s="180">
        <f>SUM(D93:D94)</f>
        <v>0</v>
      </c>
      <c r="E95" s="94"/>
      <c r="F95" s="35">
        <f>SUM(F93:F94)</f>
        <v>0</v>
      </c>
      <c r="G95" s="35">
        <f>+MIN($F$109*L95,F95)</f>
        <v>0</v>
      </c>
      <c r="H95" s="137">
        <f>+IFERROR(G95/F95,0)</f>
        <v>0</v>
      </c>
      <c r="I95" s="35">
        <f>SUM(I93:I94)</f>
        <v>0</v>
      </c>
      <c r="J95" s="35">
        <f>SUM(J93:J94)</f>
        <v>0</v>
      </c>
      <c r="K95" s="35">
        <f>SUM(K93:K94)</f>
        <v>0</v>
      </c>
      <c r="L95" s="41">
        <f>+VLOOKUP($A$93,$P$4:$Q$36,2,0)</f>
        <v>0.5</v>
      </c>
      <c r="M95" s="41">
        <f>+VLOOKUP($A$93,$P$4:$R$36,3,0)</f>
        <v>0.2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" customFormat="1">
      <c r="A96" s="195" t="str">
        <f>+P32</f>
        <v>BA Şemsiye Fonu Payları</v>
      </c>
      <c r="B96" s="169"/>
      <c r="C96" s="62"/>
      <c r="D96" s="186"/>
      <c r="E96" s="63">
        <f>+VLOOKUP($A$96,$P$4:$S$36,4,0)</f>
        <v>0.93</v>
      </c>
      <c r="F96" s="104">
        <f>+D96*E96</f>
        <v>0</v>
      </c>
      <c r="G96" s="165">
        <f>+F96*$H$98</f>
        <v>0</v>
      </c>
      <c r="H96" s="64"/>
      <c r="I96" s="165">
        <f>+F96*$H$98</f>
        <v>0</v>
      </c>
      <c r="J96" s="47">
        <f>+MIN($G$98*$M$96,G96)</f>
        <v>0</v>
      </c>
      <c r="K96" s="16"/>
      <c r="L96" s="17">
        <f>+VLOOKUP($A$96,P6:Q36,2,0)</f>
        <v>0.5</v>
      </c>
      <c r="M96" s="17">
        <f>+VLOOKUP($A$96,P6:R36,3,0)</f>
        <v>0.2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" customFormat="1" ht="15.75" thickBot="1">
      <c r="A97" s="196"/>
      <c r="B97" s="169"/>
      <c r="C97" s="62"/>
      <c r="D97" s="186"/>
      <c r="E97" s="63">
        <f>+VLOOKUP($A$96,$P$4:$S$36,4,0)</f>
        <v>0.93</v>
      </c>
      <c r="F97" s="104">
        <f>+D97*E97</f>
        <v>0</v>
      </c>
      <c r="G97" s="165">
        <f>+F97*$H$98</f>
        <v>0</v>
      </c>
      <c r="H97" s="64"/>
      <c r="I97" s="165">
        <f>+F97*$H$98</f>
        <v>0</v>
      </c>
      <c r="J97" s="47">
        <f>+MIN($G$98*$M$96,G97)</f>
        <v>0</v>
      </c>
      <c r="K97" s="16"/>
      <c r="L97" s="17">
        <f>+VLOOKUP($A$96,P7:Q38,2,0)</f>
        <v>0.5</v>
      </c>
      <c r="M97" s="17">
        <f>+VLOOKUP($A$96,P7:R38,3,0)</f>
        <v>0.2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" customFormat="1" ht="15.75" thickBot="1">
      <c r="A98" s="151"/>
      <c r="B98" s="34"/>
      <c r="C98" s="34"/>
      <c r="D98" s="180">
        <f>SUM(D96:D97)</f>
        <v>0</v>
      </c>
      <c r="E98" s="94"/>
      <c r="F98" s="35">
        <f>SUM(F96:F97)</f>
        <v>0</v>
      </c>
      <c r="G98" s="35">
        <f>+MIN($F$109*L98,F98)</f>
        <v>0</v>
      </c>
      <c r="H98" s="137">
        <f>+IFERROR(G98/F98,0)</f>
        <v>0</v>
      </c>
      <c r="I98" s="35">
        <f>SUM(I96:I97)</f>
        <v>0</v>
      </c>
      <c r="J98" s="35">
        <f>SUM(J96:J97)</f>
        <v>0</v>
      </c>
      <c r="K98" s="35">
        <f>SUM(K96:K97)</f>
        <v>0</v>
      </c>
      <c r="L98" s="41">
        <f>+VLOOKUP($A$96,$P$4:$Q$36,2,0)</f>
        <v>0.5</v>
      </c>
      <c r="M98" s="41">
        <f>+VLOOKUP($A$96,$P$4:$R$36,3,0)</f>
        <v>0.2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" customFormat="1">
      <c r="A99" s="195" t="s">
        <v>48</v>
      </c>
      <c r="B99" s="169"/>
      <c r="C99" s="62"/>
      <c r="D99" s="186"/>
      <c r="E99" s="63">
        <f>+VLOOKUP($A$99,$P$4:$S$36,4,0)</f>
        <v>0.97</v>
      </c>
      <c r="F99" s="104">
        <f>+D99*E99</f>
        <v>0</v>
      </c>
      <c r="G99" s="165">
        <f>+F99*$H$101</f>
        <v>0</v>
      </c>
      <c r="H99" s="64"/>
      <c r="I99" s="165"/>
      <c r="J99" s="47">
        <f>+MIN($G$101*$M$99,G99)</f>
        <v>0</v>
      </c>
      <c r="K99" s="16"/>
      <c r="L99" s="17">
        <f>+VLOOKUP($A$99,P9:Q39,2,0)</f>
        <v>0.9</v>
      </c>
      <c r="M99" s="17">
        <f>+VLOOKUP($A$99,P9:R39,3,0)</f>
        <v>0.1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" customFormat="1" ht="15.75" thickBot="1">
      <c r="A100" s="196"/>
      <c r="B100" s="169"/>
      <c r="C100" s="62"/>
      <c r="D100" s="186"/>
      <c r="E100" s="63">
        <f>+VLOOKUP($A$99,$P$4:$S$36,4,0)</f>
        <v>0.97</v>
      </c>
      <c r="F100" s="104">
        <f>+D100*E100</f>
        <v>0</v>
      </c>
      <c r="G100" s="165">
        <f>+F100*$H$101</f>
        <v>0</v>
      </c>
      <c r="H100" s="64"/>
      <c r="I100" s="165"/>
      <c r="J100" s="47">
        <f>+MIN($G$101*$M$99,G100)</f>
        <v>0</v>
      </c>
      <c r="K100" s="16"/>
      <c r="L100" s="17">
        <f>+VLOOKUP($A$99,P10:Q41,2,0)</f>
        <v>0.9</v>
      </c>
      <c r="M100" s="17">
        <f>+VLOOKUP($A$99,P10:R41,3,0)</f>
        <v>0.1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" customFormat="1" ht="15.75" thickBot="1">
      <c r="A101" s="151"/>
      <c r="B101" s="34"/>
      <c r="C101" s="34"/>
      <c r="D101" s="180">
        <f>SUM(D99:D100)</f>
        <v>0</v>
      </c>
      <c r="E101" s="94"/>
      <c r="F101" s="35">
        <f>SUM(F99:F100)</f>
        <v>0</v>
      </c>
      <c r="G101" s="35">
        <f>+MIN($F$109*L101,F101)</f>
        <v>0</v>
      </c>
      <c r="H101" s="137">
        <f>+IFERROR(G101/F101,0)</f>
        <v>0</v>
      </c>
      <c r="I101" s="35">
        <f>SUM(I99:I100)</f>
        <v>0</v>
      </c>
      <c r="J101" s="35">
        <f>SUM(J99:J100)</f>
        <v>0</v>
      </c>
      <c r="K101" s="35">
        <f>SUM(K99:K100)</f>
        <v>0</v>
      </c>
      <c r="L101" s="41">
        <f>+VLOOKUP($A$99,$P$4:$Q$36,2,0)</f>
        <v>0.9</v>
      </c>
      <c r="M101" s="41">
        <f>+VLOOKUP($A$99,$P$4:$R$36,3,0)</f>
        <v>0.1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" customFormat="1">
      <c r="A102" s="195" t="s">
        <v>45</v>
      </c>
      <c r="B102" s="65"/>
      <c r="C102" s="16"/>
      <c r="D102" s="179"/>
      <c r="E102" s="99">
        <f>+VLOOKUP($A$102,$P$4:$S$36,4,0)</f>
        <v>1</v>
      </c>
      <c r="F102" s="104">
        <f>+D102*E102</f>
        <v>0</v>
      </c>
      <c r="G102" s="13">
        <f>+F102*$H$104</f>
        <v>0</v>
      </c>
      <c r="H102" s="64"/>
      <c r="I102" s="13">
        <f>+F102*$H$104</f>
        <v>0</v>
      </c>
      <c r="J102" s="15">
        <f>+MIN($G$104*$M$102,G102)</f>
        <v>0</v>
      </c>
      <c r="K102" s="16"/>
      <c r="L102" s="17">
        <f>+VLOOKUP($A$102,$P$4:$R$36,2,0)</f>
        <v>0.5</v>
      </c>
      <c r="M102" s="17">
        <f>+VLOOKUP($A$102,$P$4:$R$36,3,0)</f>
        <v>1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ht="15.75" thickBot="1">
      <c r="A103" s="196"/>
      <c r="B103" s="65"/>
      <c r="C103" s="16"/>
      <c r="D103" s="179"/>
      <c r="E103" s="99">
        <f>+VLOOKUP($A$102,$P$4:$S$36,4,0)</f>
        <v>1</v>
      </c>
      <c r="F103" s="104">
        <f>+D103*E103</f>
        <v>0</v>
      </c>
      <c r="G103" s="13">
        <f>+F103*$H$104</f>
        <v>0</v>
      </c>
      <c r="H103" s="64"/>
      <c r="I103" s="13">
        <f>+F103*$H$104</f>
        <v>0</v>
      </c>
      <c r="J103" s="15">
        <f>+MIN($G$104*$M$102,G103)</f>
        <v>0</v>
      </c>
      <c r="K103" s="16"/>
      <c r="L103" s="17">
        <f>+VLOOKUP($A$102,$P$4:$R$36,2,0)</f>
        <v>0.5</v>
      </c>
      <c r="M103" s="17">
        <f>+VLOOKUP($A$102,$P$4:$R$36,3,0)</f>
        <v>1</v>
      </c>
    </row>
    <row r="104" spans="1:29" ht="15.75" thickBot="1">
      <c r="A104" s="151"/>
      <c r="B104" s="34"/>
      <c r="C104" s="34"/>
      <c r="D104" s="180">
        <f>SUM(D102:D103)</f>
        <v>0</v>
      </c>
      <c r="E104" s="94"/>
      <c r="F104" s="35">
        <f>SUM(F102:F103)</f>
        <v>0</v>
      </c>
      <c r="G104" s="35">
        <f>+MIN($F$109*L104,F104)</f>
        <v>0</v>
      </c>
      <c r="H104" s="137">
        <f>+IFERROR(G104/F104,0)</f>
        <v>0</v>
      </c>
      <c r="I104" s="35">
        <f>SUM(I102:I103)</f>
        <v>0</v>
      </c>
      <c r="J104" s="35">
        <f>SUM(J102:J103)</f>
        <v>0</v>
      </c>
      <c r="K104" s="35">
        <f>SUM(K102:K103)</f>
        <v>0</v>
      </c>
      <c r="L104" s="41">
        <f>+VLOOKUP(A102,P4:Q36,2,0)</f>
        <v>0.5</v>
      </c>
      <c r="M104" s="41">
        <f>+VLOOKUP(A102,P4:R36,3,0)</f>
        <v>1</v>
      </c>
    </row>
    <row r="105" spans="1:29">
      <c r="A105" s="195" t="s">
        <v>52</v>
      </c>
      <c r="B105" s="65"/>
      <c r="C105" s="16"/>
      <c r="D105" s="179"/>
      <c r="E105" s="99">
        <f>+VLOOKUP($A$105,$P$4:$S$36,4,0)</f>
        <v>1</v>
      </c>
      <c r="F105" s="104">
        <f>+D105*E105</f>
        <v>0</v>
      </c>
      <c r="G105" s="13">
        <f>+F105*$H$107</f>
        <v>0</v>
      </c>
      <c r="H105" s="64"/>
      <c r="I105" s="13">
        <f>+F105*$H$107</f>
        <v>0</v>
      </c>
      <c r="J105" s="15">
        <f>+MIN($G$107*$M$105,G105)</f>
        <v>0</v>
      </c>
      <c r="K105" s="16"/>
      <c r="L105" s="17">
        <f>+VLOOKUP($A$105,$P$4:$R$36,2,0)</f>
        <v>0.25</v>
      </c>
      <c r="M105" s="17">
        <f>+VLOOKUP($A$105,$P$4:$R$36,3,0)</f>
        <v>0.2</v>
      </c>
    </row>
    <row r="106" spans="1:29" ht="15.75" thickBot="1">
      <c r="A106" s="196"/>
      <c r="B106" s="65"/>
      <c r="C106" s="16"/>
      <c r="D106" s="179"/>
      <c r="E106" s="99">
        <f>+VLOOKUP($A$105,$P$4:$S$36,4,0)</f>
        <v>1</v>
      </c>
      <c r="F106" s="104">
        <f>+D106*E106</f>
        <v>0</v>
      </c>
      <c r="G106" s="13">
        <f>+F106*$H$107</f>
        <v>0</v>
      </c>
      <c r="H106" s="64"/>
      <c r="I106" s="13">
        <f>+F106*$H$107</f>
        <v>0</v>
      </c>
      <c r="J106" s="15">
        <f>+MIN($G$107*$M$105,G106)</f>
        <v>0</v>
      </c>
      <c r="K106" s="16"/>
      <c r="L106" s="17">
        <f>+VLOOKUP($A$105,$P$4:$R$36,2,0)</f>
        <v>0.25</v>
      </c>
      <c r="M106" s="17">
        <f>+VLOOKUP($A$105,$P$4:$R$36,3,0)</f>
        <v>0.2</v>
      </c>
    </row>
    <row r="107" spans="1:29" ht="15.75" thickBot="1">
      <c r="A107" s="151"/>
      <c r="B107" s="34"/>
      <c r="C107" s="34"/>
      <c r="D107" s="180">
        <f>SUM(D105:D106)</f>
        <v>0</v>
      </c>
      <c r="E107" s="170"/>
      <c r="F107" s="35">
        <f>SUM(F105:F106)</f>
        <v>0</v>
      </c>
      <c r="G107" s="35">
        <f>+MIN($F$109*L107,F107)</f>
        <v>0</v>
      </c>
      <c r="H107" s="137">
        <f>+IFERROR(G107/F107,0)</f>
        <v>0</v>
      </c>
      <c r="I107" s="35">
        <f>SUM(I105:I106)</f>
        <v>0</v>
      </c>
      <c r="J107" s="35">
        <f>SUM(J105:J106)</f>
        <v>0</v>
      </c>
      <c r="K107" s="35">
        <f>SUM(K105:K106)</f>
        <v>0</v>
      </c>
      <c r="L107" s="41">
        <f>+VLOOKUP(A105,P4:Q36,2,0)</f>
        <v>0.25</v>
      </c>
      <c r="M107" s="41">
        <f>+VLOOKUP(A105,P4:R36,3,0)</f>
        <v>0.2</v>
      </c>
    </row>
    <row r="108" spans="1:29" s="5" customFormat="1" ht="15.75" thickBot="1">
      <c r="A108"/>
      <c r="B108"/>
      <c r="C108"/>
      <c r="D108" s="177"/>
      <c r="E108"/>
      <c r="F108" s="75"/>
      <c r="G108" s="75"/>
      <c r="J108" s="75"/>
      <c r="K108"/>
      <c r="L108"/>
      <c r="M108"/>
      <c r="N108" s="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5.75" thickBot="1">
      <c r="A109" s="171" t="s">
        <v>47</v>
      </c>
      <c r="B109" s="172"/>
      <c r="C109" s="172"/>
      <c r="D109" s="193"/>
      <c r="E109" s="172"/>
      <c r="F109" s="173">
        <f>+F10+F26+F36+F45+F58+F71+F81+F85+F92+F95+F104+F107+F98+F101</f>
        <v>0</v>
      </c>
      <c r="G109" s="173">
        <f>+G10+G26+G36+G45+G58+G71+G81+G85+G92+G95+G104+G107+G98+G101</f>
        <v>0</v>
      </c>
      <c r="H109" s="173"/>
      <c r="I109" s="173"/>
      <c r="J109" s="173">
        <f>+J10+J26+J36+J45+J58+J71+J81+J85+J92+J95+J104+J107+J98+J101</f>
        <v>0</v>
      </c>
      <c r="K109" s="173"/>
      <c r="L109" s="173"/>
      <c r="M109" s="174"/>
      <c r="N109" s="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1" spans="1:29" s="5" customFormat="1">
      <c r="A111"/>
      <c r="B111"/>
      <c r="C111"/>
      <c r="D111" s="177"/>
      <c r="E111"/>
      <c r="F111" s="142"/>
      <c r="G111" s="142"/>
      <c r="J111"/>
      <c r="K111"/>
      <c r="L111"/>
      <c r="M111"/>
      <c r="N111" s="2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>
      <c r="A112"/>
      <c r="B112"/>
      <c r="C112"/>
      <c r="D112" s="177"/>
      <c r="E112"/>
      <c r="F112" s="175"/>
      <c r="G112"/>
      <c r="J112"/>
      <c r="K112"/>
      <c r="L112"/>
      <c r="M112"/>
      <c r="N112" s="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s="5" customFormat="1">
      <c r="A115"/>
      <c r="B115"/>
      <c r="C115"/>
      <c r="D115" s="177"/>
      <c r="E115"/>
      <c r="F115" s="142"/>
      <c r="G115" s="141"/>
      <c r="J115"/>
      <c r="K115"/>
      <c r="L115"/>
      <c r="M115"/>
      <c r="N115" s="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5" customFormat="1">
      <c r="A116"/>
      <c r="B116"/>
      <c r="C116"/>
      <c r="D116" s="177"/>
      <c r="E116"/>
      <c r="F116"/>
      <c r="G116" s="176"/>
      <c r="J116"/>
      <c r="K116"/>
      <c r="L116"/>
      <c r="M116"/>
      <c r="N116" s="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8" spans="1:29" s="5" customFormat="1" ht="33.75" customHeight="1">
      <c r="A118"/>
      <c r="B118"/>
      <c r="C118"/>
      <c r="D118" s="177"/>
      <c r="E118"/>
      <c r="F118"/>
      <c r="G118"/>
      <c r="J118"/>
      <c r="K118"/>
      <c r="L118"/>
      <c r="M118"/>
      <c r="N118" s="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0">
    <mergeCell ref="P39:W39"/>
    <mergeCell ref="A52:A54"/>
    <mergeCell ref="A5:A9"/>
    <mergeCell ref="A11:A15"/>
    <mergeCell ref="A16:A20"/>
    <mergeCell ref="A21:A25"/>
    <mergeCell ref="A27:A29"/>
    <mergeCell ref="A30:A32"/>
    <mergeCell ref="A33:A35"/>
    <mergeCell ref="A37:A40"/>
    <mergeCell ref="A41:A44"/>
    <mergeCell ref="A46:A48"/>
    <mergeCell ref="A49:A51"/>
    <mergeCell ref="A90:A91"/>
    <mergeCell ref="A55:A57"/>
    <mergeCell ref="A59:A61"/>
    <mergeCell ref="A62:A64"/>
    <mergeCell ref="A65:A67"/>
    <mergeCell ref="A68:A70"/>
    <mergeCell ref="A72:A74"/>
    <mergeCell ref="A75:A77"/>
    <mergeCell ref="A78:A80"/>
    <mergeCell ref="A82:A84"/>
    <mergeCell ref="A86:A87"/>
    <mergeCell ref="A88:A89"/>
    <mergeCell ref="A93:A94"/>
    <mergeCell ref="A96:A97"/>
    <mergeCell ref="A99:A100"/>
    <mergeCell ref="A102:A103"/>
    <mergeCell ref="A105:A106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5D996-F4EE-48D9-91F8-E13046FCDE00}">
  <sheetPr>
    <tabColor rgb="FFFFFF00"/>
  </sheetPr>
  <dimension ref="A1:AC118"/>
  <sheetViews>
    <sheetView topLeftCell="A25" zoomScale="70" zoomScaleNormal="70" workbookViewId="0">
      <selection activeCell="F46" sqref="F46"/>
    </sheetView>
  </sheetViews>
  <sheetFormatPr defaultRowHeight="15"/>
  <cols>
    <col min="1" max="1" width="29.5703125" customWidth="1"/>
    <col min="2" max="2" width="20.5703125" bestFit="1" customWidth="1"/>
    <col min="3" max="3" width="15.140625" customWidth="1"/>
    <col min="4" max="4" width="14.5703125" style="177" bestFit="1" customWidth="1"/>
    <col min="6" max="6" width="24.42578125" customWidth="1"/>
    <col min="7" max="7" width="26" bestFit="1" customWidth="1"/>
    <col min="8" max="8" width="12" style="5" bestFit="1" customWidth="1"/>
    <col min="9" max="9" width="19" style="5" bestFit="1" customWidth="1"/>
    <col min="10" max="10" width="26" bestFit="1" customWidth="1"/>
    <col min="11" max="11" width="16.140625" customWidth="1"/>
    <col min="12" max="12" width="11.7109375" customWidth="1"/>
    <col min="13" max="13" width="15.42578125" customWidth="1"/>
    <col min="14" max="14" width="18" style="2" bestFit="1" customWidth="1"/>
    <col min="15" max="15" width="15.28515625" bestFit="1" customWidth="1"/>
    <col min="16" max="16" width="27.85546875" customWidth="1"/>
    <col min="17" max="17" width="10.42578125" customWidth="1"/>
    <col min="18" max="20" width="10.140625" customWidth="1"/>
    <col min="21" max="21" width="19.42578125" customWidth="1"/>
    <col min="22" max="22" width="16" bestFit="1" customWidth="1"/>
    <col min="23" max="23" width="19.140625" bestFit="1" customWidth="1"/>
    <col min="24" max="24" width="8" bestFit="1" customWidth="1"/>
    <col min="25" max="25" width="21.42578125" bestFit="1" customWidth="1"/>
    <col min="26" max="27" width="20.140625" bestFit="1" customWidth="1"/>
    <col min="28" max="28" width="12.5703125" customWidth="1"/>
    <col min="29" max="29" width="14.28515625" customWidth="1"/>
  </cols>
  <sheetData>
    <row r="1" spans="1:20" ht="15.75" thickBot="1">
      <c r="F1" s="1" t="s">
        <v>0</v>
      </c>
      <c r="G1" s="1" t="s">
        <v>1</v>
      </c>
      <c r="H1" s="1"/>
      <c r="I1" s="1"/>
      <c r="J1" s="1" t="s">
        <v>2</v>
      </c>
    </row>
    <row r="2" spans="1:20">
      <c r="F2" s="3">
        <f>+F109</f>
        <v>0</v>
      </c>
      <c r="G2" s="3">
        <f>+G109</f>
        <v>0</v>
      </c>
      <c r="H2" s="4"/>
      <c r="I2" s="4"/>
      <c r="J2" s="3">
        <f>+J109</f>
        <v>0</v>
      </c>
    </row>
    <row r="3" spans="1:20" ht="15.75" thickBot="1"/>
    <row r="4" spans="1:20" ht="70.5" customHeight="1" thickTop="1" thickBot="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0</v>
      </c>
      <c r="G4" s="6" t="s">
        <v>1</v>
      </c>
      <c r="H4" s="6" t="s">
        <v>8</v>
      </c>
      <c r="I4" s="6" t="s">
        <v>9</v>
      </c>
      <c r="J4" s="6" t="s">
        <v>2</v>
      </c>
      <c r="K4" s="6" t="s">
        <v>10</v>
      </c>
      <c r="L4" s="6" t="s">
        <v>11</v>
      </c>
      <c r="M4" s="6" t="s">
        <v>12</v>
      </c>
      <c r="N4" s="8"/>
      <c r="P4" s="9" t="s">
        <v>3</v>
      </c>
      <c r="Q4" s="10" t="s">
        <v>11</v>
      </c>
      <c r="R4" s="10" t="s">
        <v>12</v>
      </c>
      <c r="S4" s="11" t="s">
        <v>13</v>
      </c>
      <c r="T4" s="12"/>
    </row>
    <row r="5" spans="1:20" ht="15.75" thickTop="1">
      <c r="A5" s="211" t="s">
        <v>14</v>
      </c>
      <c r="B5" s="13"/>
      <c r="C5" s="13"/>
      <c r="D5" s="178"/>
      <c r="E5" s="14">
        <f>+VLOOKUP($A$5,$P$5:$S$29,4,FALSE)</f>
        <v>1</v>
      </c>
      <c r="F5" s="13">
        <f>+D5*E5</f>
        <v>0</v>
      </c>
      <c r="G5" s="13">
        <f>+F5*$H$10</f>
        <v>0</v>
      </c>
      <c r="H5" s="13"/>
      <c r="I5" s="13">
        <f>+F5*$H$10</f>
        <v>0</v>
      </c>
      <c r="J5" s="15">
        <f>MIN($G$10*$M$5,G5)</f>
        <v>0</v>
      </c>
      <c r="K5" s="16"/>
      <c r="L5" s="17">
        <f>+VLOOKUP($A$5,$P$5:$Q$29,2,FALSE)</f>
        <v>1</v>
      </c>
      <c r="M5" s="17">
        <f>+VLOOKUP($A$5,$P$5:$R$29,3,FALSE)</f>
        <v>1</v>
      </c>
      <c r="N5" s="18"/>
      <c r="P5" s="19" t="s">
        <v>15</v>
      </c>
      <c r="Q5" s="20">
        <v>1</v>
      </c>
      <c r="R5" s="20">
        <v>0.35</v>
      </c>
      <c r="S5" s="21">
        <v>0.94</v>
      </c>
      <c r="T5" s="22"/>
    </row>
    <row r="6" spans="1:20">
      <c r="A6" s="207"/>
      <c r="B6" s="13"/>
      <c r="C6" s="13"/>
      <c r="D6" s="179"/>
      <c r="E6" s="14">
        <f>+VLOOKUP($A$5,$P$5:$S$29,4,FALSE)</f>
        <v>1</v>
      </c>
      <c r="F6" s="13">
        <f>+D6*E6</f>
        <v>0</v>
      </c>
      <c r="G6" s="13">
        <f>+F6*$H$10</f>
        <v>0</v>
      </c>
      <c r="H6" s="13"/>
      <c r="I6" s="13">
        <f>+F6*$H$10</f>
        <v>0</v>
      </c>
      <c r="J6" s="15">
        <f t="shared" ref="J6:J9" si="0">MIN($G$10*$M$5,G6)</f>
        <v>0</v>
      </c>
      <c r="K6" s="16"/>
      <c r="L6" s="17">
        <f>+VLOOKUP($A$5,$P$5:$Q$29,2,FALSE)</f>
        <v>1</v>
      </c>
      <c r="M6" s="17">
        <f>+VLOOKUP($A$5,$P$5:$R$29,3,FALSE)</f>
        <v>1</v>
      </c>
      <c r="N6" s="18"/>
      <c r="P6" s="23" t="s">
        <v>16</v>
      </c>
      <c r="Q6" s="24">
        <v>1</v>
      </c>
      <c r="R6" s="24">
        <v>0.35</v>
      </c>
      <c r="S6" s="25">
        <v>0.81</v>
      </c>
      <c r="T6" s="22"/>
    </row>
    <row r="7" spans="1:20" ht="15.75" thickBot="1">
      <c r="A7" s="207"/>
      <c r="B7" s="13"/>
      <c r="C7" s="13"/>
      <c r="D7" s="179"/>
      <c r="E7" s="14">
        <f>+VLOOKUP($A$5,$P$5:$S$29,4,FALSE)</f>
        <v>1</v>
      </c>
      <c r="F7" s="13">
        <f t="shared" ref="F7:F9" si="1">+D7*E7</f>
        <v>0</v>
      </c>
      <c r="G7" s="13">
        <f>+F7*$H$10</f>
        <v>0</v>
      </c>
      <c r="H7" s="13"/>
      <c r="I7" s="13">
        <f>+F7*$H$10</f>
        <v>0</v>
      </c>
      <c r="J7" s="15">
        <f t="shared" si="0"/>
        <v>0</v>
      </c>
      <c r="K7" s="16"/>
      <c r="L7" s="17">
        <f>+VLOOKUP($A$5,$P$5:$Q$29,2,FALSE)</f>
        <v>1</v>
      </c>
      <c r="M7" s="17">
        <f>+VLOOKUP($A$5,$P$5:$R$29,3,FALSE)</f>
        <v>1</v>
      </c>
      <c r="N7" s="18"/>
      <c r="P7" s="26" t="s">
        <v>17</v>
      </c>
      <c r="Q7" s="27">
        <v>1</v>
      </c>
      <c r="R7" s="27">
        <v>0.35</v>
      </c>
      <c r="S7" s="28">
        <v>0.78</v>
      </c>
      <c r="T7" s="22"/>
    </row>
    <row r="8" spans="1:20" ht="15.75" thickBot="1">
      <c r="A8" s="207"/>
      <c r="B8" s="13"/>
      <c r="C8" s="13"/>
      <c r="D8" s="179"/>
      <c r="E8" s="14">
        <f>+VLOOKUP($A$5,$P$5:$S$29,4,FALSE)</f>
        <v>1</v>
      </c>
      <c r="F8" s="13">
        <f t="shared" si="1"/>
        <v>0</v>
      </c>
      <c r="G8" s="13">
        <f>+F8*$H$10</f>
        <v>0</v>
      </c>
      <c r="H8" s="13"/>
      <c r="I8" s="13">
        <f>+F8*$H$10</f>
        <v>0</v>
      </c>
      <c r="J8" s="15">
        <f t="shared" si="0"/>
        <v>0</v>
      </c>
      <c r="K8" s="16"/>
      <c r="L8" s="17">
        <f>+VLOOKUP($A$5,$P$5:$Q$29,2,FALSE)</f>
        <v>1</v>
      </c>
      <c r="M8" s="17">
        <f>+VLOOKUP($A$5,$P$5:$R$29,3,FALSE)</f>
        <v>1</v>
      </c>
      <c r="N8" s="29"/>
      <c r="P8" s="30" t="s">
        <v>18</v>
      </c>
      <c r="Q8" s="31">
        <v>1</v>
      </c>
      <c r="R8" s="31">
        <v>1</v>
      </c>
      <c r="S8" s="32">
        <v>0.9</v>
      </c>
      <c r="T8" s="22"/>
    </row>
    <row r="9" spans="1:20" ht="15.75" thickBot="1">
      <c r="A9" s="212"/>
      <c r="B9" s="13"/>
      <c r="C9" s="13"/>
      <c r="D9" s="179"/>
      <c r="E9" s="14">
        <f>+VLOOKUP($A$5,$P$5:$S$29,4,FALSE)</f>
        <v>1</v>
      </c>
      <c r="F9" s="13">
        <f t="shared" si="1"/>
        <v>0</v>
      </c>
      <c r="G9" s="13">
        <f>+F9*$H$10</f>
        <v>0</v>
      </c>
      <c r="H9" s="13"/>
      <c r="I9" s="13">
        <f>+F9*$H$10</f>
        <v>0</v>
      </c>
      <c r="J9" s="15">
        <f t="shared" si="0"/>
        <v>0</v>
      </c>
      <c r="K9" s="16"/>
      <c r="L9" s="17">
        <f>+VLOOKUP($A$5,$P$5:$Q$29,2,FALSE)</f>
        <v>1</v>
      </c>
      <c r="M9" s="17">
        <f>+VLOOKUP($A$5,$P$5:$R$29,3,FALSE)</f>
        <v>1</v>
      </c>
      <c r="N9" s="18"/>
      <c r="P9" s="30" t="s">
        <v>19</v>
      </c>
      <c r="Q9" s="31">
        <v>1</v>
      </c>
      <c r="R9" s="31">
        <v>1</v>
      </c>
      <c r="S9" s="32">
        <v>0.89</v>
      </c>
      <c r="T9" s="22"/>
    </row>
    <row r="10" spans="1:20" ht="15.75" thickBot="1">
      <c r="A10" s="33"/>
      <c r="B10" s="34"/>
      <c r="C10" s="34"/>
      <c r="D10" s="180"/>
      <c r="E10" s="36"/>
      <c r="F10" s="35">
        <f>SUM(F5:F9)</f>
        <v>0</v>
      </c>
      <c r="G10" s="35">
        <f>+MIN($F$109*L10,F10)</f>
        <v>0</v>
      </c>
      <c r="H10" s="37">
        <f>+IFERROR(G10/F10,0)</f>
        <v>0</v>
      </c>
      <c r="I10" s="35">
        <f>SUM(I5:I9)</f>
        <v>0</v>
      </c>
      <c r="J10" s="38">
        <f>SUM(J5:J9)</f>
        <v>0</v>
      </c>
      <c r="K10" s="39" t="s">
        <v>20</v>
      </c>
      <c r="L10" s="40">
        <f>+VLOOKUP($A$5,$P$5:$Q$35,2,FALSE)</f>
        <v>1</v>
      </c>
      <c r="M10" s="41">
        <f>+VLOOKUP($A$5,$P$5:$R$35,3,FALSE)</f>
        <v>1</v>
      </c>
      <c r="N10" s="42"/>
      <c r="P10" s="30" t="s">
        <v>21</v>
      </c>
      <c r="Q10" s="31">
        <v>1</v>
      </c>
      <c r="R10" s="31">
        <v>1</v>
      </c>
      <c r="S10" s="32">
        <v>0.89</v>
      </c>
      <c r="T10" s="22"/>
    </row>
    <row r="11" spans="1:20" ht="15.75" thickBot="1">
      <c r="A11" s="208" t="s">
        <v>15</v>
      </c>
      <c r="B11" s="43"/>
      <c r="C11" s="44"/>
      <c r="D11" s="181"/>
      <c r="E11" s="46">
        <f>+VLOOKUP($A$11,$P$5:$S$29,4,FALSE)</f>
        <v>0.94</v>
      </c>
      <c r="F11" s="13">
        <f>D11*E11</f>
        <v>0</v>
      </c>
      <c r="G11" s="13">
        <f>+F11*$H$26</f>
        <v>0</v>
      </c>
      <c r="H11" s="13"/>
      <c r="I11" s="13">
        <f>+F11*$H$26</f>
        <v>0</v>
      </c>
      <c r="J11" s="15">
        <f>MIN($G$26*$M$11,G11)</f>
        <v>0</v>
      </c>
      <c r="K11" s="47"/>
      <c r="L11" s="17">
        <f>+VLOOKUP($A$11,$P$5:$Q$29,2,FALSE)</f>
        <v>1</v>
      </c>
      <c r="M11" s="17">
        <f>+VLOOKUP($A$11,$P$5:$R$29,3,FALSE)</f>
        <v>0.35</v>
      </c>
      <c r="N11" s="42"/>
      <c r="P11" s="30" t="s">
        <v>14</v>
      </c>
      <c r="Q11" s="31">
        <v>1</v>
      </c>
      <c r="R11" s="31">
        <v>1</v>
      </c>
      <c r="S11" s="32">
        <v>1</v>
      </c>
      <c r="T11" s="22"/>
    </row>
    <row r="12" spans="1:20" ht="15.75" thickBot="1">
      <c r="A12" s="203"/>
      <c r="B12" s="43"/>
      <c r="C12" s="44"/>
      <c r="D12" s="181"/>
      <c r="E12" s="46">
        <f>+VLOOKUP($A$11,$P$5:$S$29,4,FALSE)</f>
        <v>0.94</v>
      </c>
      <c r="F12" s="13">
        <f t="shared" ref="F12:F15" si="2">D12*E12</f>
        <v>0</v>
      </c>
      <c r="G12" s="13">
        <f t="shared" ref="G12:G25" si="3">+F12*$H$26</f>
        <v>0</v>
      </c>
      <c r="H12" s="13"/>
      <c r="I12" s="13">
        <f t="shared" ref="I12:I25" si="4">+F12*$H$26</f>
        <v>0</v>
      </c>
      <c r="J12" s="15">
        <f t="shared" ref="J12:J25" si="5">MIN($G$26*$M$11,G12)</f>
        <v>0</v>
      </c>
      <c r="K12" s="15"/>
      <c r="L12" s="17">
        <f>+VLOOKUP($A$11,$P$5:$Q$29,2,FALSE)</f>
        <v>1</v>
      </c>
      <c r="M12" s="17">
        <f>+VLOOKUP($A$11,$P$5:$R$29,3,FALSE)</f>
        <v>0.35</v>
      </c>
      <c r="N12" s="42"/>
      <c r="P12" s="48" t="s">
        <v>22</v>
      </c>
      <c r="Q12" s="49">
        <v>0</v>
      </c>
      <c r="R12" s="49">
        <v>0</v>
      </c>
      <c r="S12" s="50">
        <v>0</v>
      </c>
      <c r="T12" s="22"/>
    </row>
    <row r="13" spans="1:20">
      <c r="A13" s="203"/>
      <c r="B13" s="43"/>
      <c r="C13" s="44"/>
      <c r="D13" s="181"/>
      <c r="E13" s="46">
        <f>+VLOOKUP($A$11,$P$5:$S$29,4,FALSE)</f>
        <v>0.94</v>
      </c>
      <c r="F13" s="13">
        <f t="shared" si="2"/>
        <v>0</v>
      </c>
      <c r="G13" s="13">
        <f t="shared" si="3"/>
        <v>0</v>
      </c>
      <c r="H13" s="13"/>
      <c r="I13" s="13">
        <f t="shared" si="4"/>
        <v>0</v>
      </c>
      <c r="J13" s="15">
        <f t="shared" si="5"/>
        <v>0</v>
      </c>
      <c r="K13" s="15"/>
      <c r="L13" s="17">
        <f>+VLOOKUP($A$11,$P$5:$Q$29,2,FALSE)</f>
        <v>1</v>
      </c>
      <c r="M13" s="17">
        <f>+VLOOKUP($A$11,$P$5:$R$29,3,FALSE)</f>
        <v>0.35</v>
      </c>
      <c r="N13" s="18"/>
      <c r="P13" s="51" t="s">
        <v>23</v>
      </c>
      <c r="Q13" s="52">
        <v>0.4</v>
      </c>
      <c r="R13" s="52">
        <v>0.75</v>
      </c>
      <c r="S13" s="53">
        <v>0.84</v>
      </c>
      <c r="T13" s="22"/>
    </row>
    <row r="14" spans="1:20" ht="15.75" thickBot="1">
      <c r="A14" s="203"/>
      <c r="B14" s="43"/>
      <c r="C14" s="44"/>
      <c r="D14" s="181"/>
      <c r="E14" s="46">
        <f>+VLOOKUP($A$11,$P$5:$S$29,4,FALSE)</f>
        <v>0.94</v>
      </c>
      <c r="F14" s="13">
        <f t="shared" si="2"/>
        <v>0</v>
      </c>
      <c r="G14" s="13">
        <f t="shared" si="3"/>
        <v>0</v>
      </c>
      <c r="H14" s="13"/>
      <c r="I14" s="13">
        <f t="shared" si="4"/>
        <v>0</v>
      </c>
      <c r="J14" s="15">
        <f t="shared" si="5"/>
        <v>0</v>
      </c>
      <c r="K14" s="15"/>
      <c r="L14" s="17">
        <f>+VLOOKUP($A$11,$P$5:$Q$29,2,FALSE)</f>
        <v>1</v>
      </c>
      <c r="M14" s="17">
        <f>+VLOOKUP($A$11,$P$5:$R$29,3,FALSE)</f>
        <v>0.35</v>
      </c>
      <c r="N14" s="18"/>
      <c r="P14" s="54" t="s">
        <v>24</v>
      </c>
      <c r="Q14" s="55">
        <v>0.4</v>
      </c>
      <c r="R14" s="55">
        <v>0.75</v>
      </c>
      <c r="S14" s="56">
        <v>0.83</v>
      </c>
      <c r="T14" s="22"/>
    </row>
    <row r="15" spans="1:20">
      <c r="A15" s="203"/>
      <c r="B15" s="43"/>
      <c r="C15" s="44"/>
      <c r="D15" s="181"/>
      <c r="E15" s="46">
        <f>+VLOOKUP($A$11,$P$5:$S$29,4,FALSE)</f>
        <v>0.94</v>
      </c>
      <c r="F15" s="13">
        <f t="shared" si="2"/>
        <v>0</v>
      </c>
      <c r="G15" s="13">
        <f t="shared" si="3"/>
        <v>0</v>
      </c>
      <c r="H15" s="13"/>
      <c r="I15" s="13">
        <f t="shared" si="4"/>
        <v>0</v>
      </c>
      <c r="J15" s="15">
        <f t="shared" si="5"/>
        <v>0</v>
      </c>
      <c r="K15" s="15"/>
      <c r="L15" s="17">
        <f>+VLOOKUP($A$11,$P$5:$Q$29,2,FALSE)</f>
        <v>1</v>
      </c>
      <c r="M15" s="17">
        <f>+VLOOKUP($A$11,$P$5:$R$29,3,FALSE)</f>
        <v>0.35</v>
      </c>
      <c r="N15" s="18"/>
      <c r="P15" s="57" t="s">
        <v>25</v>
      </c>
      <c r="Q15" s="58">
        <v>1</v>
      </c>
      <c r="R15" s="58">
        <v>0.25</v>
      </c>
      <c r="S15" s="59">
        <v>0.89</v>
      </c>
      <c r="T15" s="22"/>
    </row>
    <row r="16" spans="1:20">
      <c r="A16" s="203" t="s">
        <v>16</v>
      </c>
      <c r="B16" s="60"/>
      <c r="C16" s="61"/>
      <c r="D16" s="182"/>
      <c r="E16" s="63">
        <f>+VLOOKUP($A$16,$P$5:$S$29,4,FALSE)</f>
        <v>0.81</v>
      </c>
      <c r="F16" s="13">
        <f>+D16*E16</f>
        <v>0</v>
      </c>
      <c r="G16" s="13">
        <f>+F16*$H$26</f>
        <v>0</v>
      </c>
      <c r="H16" s="64"/>
      <c r="I16" s="13">
        <f t="shared" si="4"/>
        <v>0</v>
      </c>
      <c r="J16" s="15">
        <f t="shared" si="5"/>
        <v>0</v>
      </c>
      <c r="K16" s="65"/>
      <c r="L16" s="17">
        <f>+VLOOKUP($A$16,$P$5:$Q$29,2,FALSE)</f>
        <v>1</v>
      </c>
      <c r="M16" s="17">
        <f>+VLOOKUP($A$16,$P$5:$R$29,3,FALSE)</f>
        <v>0.35</v>
      </c>
      <c r="N16" s="18"/>
      <c r="P16" s="66" t="s">
        <v>26</v>
      </c>
      <c r="Q16" s="67">
        <v>1</v>
      </c>
      <c r="R16" s="67">
        <v>0.25</v>
      </c>
      <c r="S16" s="68">
        <v>0.89</v>
      </c>
      <c r="T16" s="22"/>
    </row>
    <row r="17" spans="1:20">
      <c r="A17" s="203"/>
      <c r="B17" s="60"/>
      <c r="C17" s="61"/>
      <c r="D17" s="182"/>
      <c r="E17" s="63">
        <f>+VLOOKUP($A$16,$P$5:$S$29,4,FALSE)</f>
        <v>0.81</v>
      </c>
      <c r="F17" s="13">
        <f>+D17*E17</f>
        <v>0</v>
      </c>
      <c r="G17" s="13">
        <f t="shared" si="3"/>
        <v>0</v>
      </c>
      <c r="H17" s="64"/>
      <c r="I17" s="13">
        <f t="shared" si="4"/>
        <v>0</v>
      </c>
      <c r="J17" s="15">
        <f t="shared" si="5"/>
        <v>0</v>
      </c>
      <c r="K17" s="65"/>
      <c r="L17" s="17">
        <f>+VLOOKUP($A$16,$P$5:$Q$29,2,FALSE)</f>
        <v>1</v>
      </c>
      <c r="M17" s="17">
        <f>+VLOOKUP($A$16,$P$5:$R$29,3,FALSE)</f>
        <v>0.35</v>
      </c>
      <c r="N17" s="18"/>
      <c r="P17" s="69" t="s">
        <v>27</v>
      </c>
      <c r="Q17" s="70">
        <v>1</v>
      </c>
      <c r="R17" s="70">
        <v>0.25</v>
      </c>
      <c r="S17" s="71">
        <v>0.88</v>
      </c>
      <c r="T17" s="22"/>
    </row>
    <row r="18" spans="1:20" ht="15.75" thickBot="1">
      <c r="A18" s="203"/>
      <c r="B18" s="60"/>
      <c r="C18" s="61"/>
      <c r="D18" s="182"/>
      <c r="E18" s="63">
        <f>+VLOOKUP($A$16,$P$5:$S$29,4,FALSE)</f>
        <v>0.81</v>
      </c>
      <c r="F18" s="13">
        <f t="shared" ref="F18:F20" si="6">+D18*E18</f>
        <v>0</v>
      </c>
      <c r="G18" s="13">
        <f t="shared" si="3"/>
        <v>0</v>
      </c>
      <c r="H18" s="64"/>
      <c r="I18" s="13">
        <f t="shared" si="4"/>
        <v>0</v>
      </c>
      <c r="J18" s="15">
        <f t="shared" si="5"/>
        <v>0</v>
      </c>
      <c r="K18" s="65"/>
      <c r="L18" s="17">
        <f>+VLOOKUP($A$16,$P$5:$Q$29,2,FALSE)</f>
        <v>1</v>
      </c>
      <c r="M18" s="17">
        <f>+VLOOKUP($A$16,$P$5:$R$29,3,FALSE)</f>
        <v>0.35</v>
      </c>
      <c r="N18" s="18"/>
      <c r="P18" s="72" t="s">
        <v>28</v>
      </c>
      <c r="Q18" s="73">
        <v>1</v>
      </c>
      <c r="R18" s="73">
        <v>0.25</v>
      </c>
      <c r="S18" s="74">
        <v>0.86</v>
      </c>
      <c r="T18" s="22"/>
    </row>
    <row r="19" spans="1:20">
      <c r="A19" s="203"/>
      <c r="B19" s="60"/>
      <c r="C19" s="61"/>
      <c r="D19" s="182"/>
      <c r="E19" s="63">
        <f>+VLOOKUP($A$16,$P$5:$S$29,4,FALSE)</f>
        <v>0.81</v>
      </c>
      <c r="F19" s="13">
        <f t="shared" si="6"/>
        <v>0</v>
      </c>
      <c r="G19" s="13">
        <f t="shared" si="3"/>
        <v>0</v>
      </c>
      <c r="H19" s="64"/>
      <c r="I19" s="13">
        <f t="shared" si="4"/>
        <v>0</v>
      </c>
      <c r="J19" s="15">
        <f t="shared" si="5"/>
        <v>0</v>
      </c>
      <c r="K19" s="65"/>
      <c r="L19" s="17">
        <f>+VLOOKUP($A$16,$P$5:$Q$29,2,FALSE)</f>
        <v>1</v>
      </c>
      <c r="M19" s="17">
        <f>+VLOOKUP($A$16,$P$5:$R$29,3,FALSE)</f>
        <v>0.35</v>
      </c>
      <c r="N19" s="18"/>
      <c r="O19" s="75"/>
      <c r="P19" s="76" t="s">
        <v>29</v>
      </c>
      <c r="Q19" s="77">
        <v>1</v>
      </c>
      <c r="R19" s="77">
        <v>0.25</v>
      </c>
      <c r="S19" s="78">
        <v>0.89</v>
      </c>
    </row>
    <row r="20" spans="1:20">
      <c r="A20" s="203"/>
      <c r="B20" s="60"/>
      <c r="C20" s="61"/>
      <c r="D20" s="182"/>
      <c r="E20" s="63">
        <f>+VLOOKUP($A$16,$P$5:$S$29,4,FALSE)</f>
        <v>0.81</v>
      </c>
      <c r="F20" s="13">
        <f t="shared" si="6"/>
        <v>0</v>
      </c>
      <c r="G20" s="13">
        <f t="shared" si="3"/>
        <v>0</v>
      </c>
      <c r="H20" s="64"/>
      <c r="I20" s="13">
        <f t="shared" si="4"/>
        <v>0</v>
      </c>
      <c r="J20" s="15">
        <f t="shared" si="5"/>
        <v>0</v>
      </c>
      <c r="K20" s="65"/>
      <c r="L20" s="17">
        <f>+VLOOKUP($A$16,$P$5:$Q$29,2,FALSE)</f>
        <v>1</v>
      </c>
      <c r="M20" s="17">
        <f>+VLOOKUP($A$16,$P$5:$R$29,3,FALSE)</f>
        <v>0.35</v>
      </c>
      <c r="N20" s="42"/>
      <c r="P20" s="79" t="s">
        <v>30</v>
      </c>
      <c r="Q20" s="80">
        <v>1</v>
      </c>
      <c r="R20" s="80">
        <v>0.25</v>
      </c>
      <c r="S20" s="81">
        <v>0.85</v>
      </c>
    </row>
    <row r="21" spans="1:20">
      <c r="A21" s="203" t="s">
        <v>17</v>
      </c>
      <c r="B21" s="82"/>
      <c r="C21" s="83"/>
      <c r="D21" s="183"/>
      <c r="E21" s="85">
        <f>+VLOOKUP($A$21,$P$5:$S$29,4,FALSE)</f>
        <v>0.78</v>
      </c>
      <c r="F21" s="13">
        <f>+D21*E21</f>
        <v>0</v>
      </c>
      <c r="G21" s="13">
        <f t="shared" si="3"/>
        <v>0</v>
      </c>
      <c r="H21" s="64"/>
      <c r="I21" s="13">
        <f t="shared" si="4"/>
        <v>0</v>
      </c>
      <c r="J21" s="15">
        <f t="shared" si="5"/>
        <v>0</v>
      </c>
      <c r="K21" s="65"/>
      <c r="L21" s="17">
        <f t="shared" ref="L21:L26" si="7">+VLOOKUP($A$21,$P$5:$Q$29,2,FALSE)</f>
        <v>1</v>
      </c>
      <c r="M21" s="17">
        <f t="shared" ref="M21:M26" si="8">+VLOOKUP($A$21,$P$5:$R$29,3,FALSE)</f>
        <v>0.35</v>
      </c>
      <c r="N21" s="42"/>
      <c r="P21" s="79" t="s">
        <v>31</v>
      </c>
      <c r="Q21" s="80">
        <v>1</v>
      </c>
      <c r="R21" s="80">
        <v>0.25</v>
      </c>
      <c r="S21" s="81">
        <v>0.66</v>
      </c>
    </row>
    <row r="22" spans="1:20">
      <c r="A22" s="203"/>
      <c r="B22" s="82"/>
      <c r="C22" s="83"/>
      <c r="D22" s="183"/>
      <c r="E22" s="85">
        <f>+VLOOKUP($A$21,$P$5:$S$29,4,FALSE)</f>
        <v>0.78</v>
      </c>
      <c r="F22" s="13">
        <f>+D22*E22</f>
        <v>0</v>
      </c>
      <c r="G22" s="13">
        <f t="shared" si="3"/>
        <v>0</v>
      </c>
      <c r="H22" s="64"/>
      <c r="I22" s="13">
        <f t="shared" si="4"/>
        <v>0</v>
      </c>
      <c r="J22" s="15">
        <f t="shared" si="5"/>
        <v>0</v>
      </c>
      <c r="K22" s="65"/>
      <c r="L22" s="17">
        <f t="shared" si="7"/>
        <v>1</v>
      </c>
      <c r="M22" s="17">
        <f t="shared" si="8"/>
        <v>0.35</v>
      </c>
      <c r="N22" s="18"/>
      <c r="P22" s="86" t="s">
        <v>32</v>
      </c>
      <c r="Q22" s="87">
        <v>1</v>
      </c>
      <c r="R22" s="87">
        <v>0.25</v>
      </c>
      <c r="S22" s="88">
        <v>0.66</v>
      </c>
    </row>
    <row r="23" spans="1:20">
      <c r="A23" s="203"/>
      <c r="B23" s="82"/>
      <c r="C23" s="83"/>
      <c r="D23" s="183"/>
      <c r="E23" s="85">
        <f>+VLOOKUP($A$21,$P$5:$S$29,4,FALSE)</f>
        <v>0.78</v>
      </c>
      <c r="F23" s="13">
        <f t="shared" ref="F23:F25" si="9">+D23*E23</f>
        <v>0</v>
      </c>
      <c r="G23" s="13">
        <f t="shared" si="3"/>
        <v>0</v>
      </c>
      <c r="H23" s="64"/>
      <c r="I23" s="13">
        <f t="shared" si="4"/>
        <v>0</v>
      </c>
      <c r="J23" s="15">
        <f t="shared" si="5"/>
        <v>0</v>
      </c>
      <c r="K23" s="65"/>
      <c r="L23" s="17">
        <f t="shared" si="7"/>
        <v>1</v>
      </c>
      <c r="M23" s="17">
        <f t="shared" si="8"/>
        <v>0.35</v>
      </c>
      <c r="N23" s="18"/>
      <c r="P23" s="89" t="s">
        <v>33</v>
      </c>
      <c r="Q23" s="90">
        <v>0.5</v>
      </c>
      <c r="R23" s="90">
        <v>0.25</v>
      </c>
      <c r="S23" s="91">
        <v>0.92</v>
      </c>
    </row>
    <row r="24" spans="1:20">
      <c r="A24" s="203"/>
      <c r="B24" s="82"/>
      <c r="C24" s="83"/>
      <c r="D24" s="183"/>
      <c r="E24" s="85">
        <f>+VLOOKUP($A$21,$P$5:$S$29,4,FALSE)</f>
        <v>0.78</v>
      </c>
      <c r="F24" s="13">
        <f t="shared" si="9"/>
        <v>0</v>
      </c>
      <c r="G24" s="13">
        <f t="shared" si="3"/>
        <v>0</v>
      </c>
      <c r="H24" s="64"/>
      <c r="I24" s="13">
        <f t="shared" si="4"/>
        <v>0</v>
      </c>
      <c r="J24" s="15">
        <f t="shared" si="5"/>
        <v>0</v>
      </c>
      <c r="K24" s="65"/>
      <c r="L24" s="17">
        <f t="shared" si="7"/>
        <v>1</v>
      </c>
      <c r="M24" s="17">
        <f t="shared" si="8"/>
        <v>0.35</v>
      </c>
      <c r="N24" s="18"/>
      <c r="P24" s="89" t="s">
        <v>34</v>
      </c>
      <c r="Q24" s="90">
        <v>0.5</v>
      </c>
      <c r="R24" s="90">
        <v>0.25</v>
      </c>
      <c r="S24" s="91">
        <v>0.79</v>
      </c>
    </row>
    <row r="25" spans="1:20" ht="15.75" thickBot="1">
      <c r="A25" s="204"/>
      <c r="B25" s="82"/>
      <c r="C25" s="83"/>
      <c r="D25" s="183"/>
      <c r="E25" s="85">
        <f>+VLOOKUP($A$21,$P$5:$S$29,4,FALSE)</f>
        <v>0.78</v>
      </c>
      <c r="F25" s="13">
        <f t="shared" si="9"/>
        <v>0</v>
      </c>
      <c r="G25" s="13">
        <f t="shared" si="3"/>
        <v>0</v>
      </c>
      <c r="H25" s="64"/>
      <c r="I25" s="13">
        <f t="shared" si="4"/>
        <v>0</v>
      </c>
      <c r="J25" s="15">
        <f t="shared" si="5"/>
        <v>0</v>
      </c>
      <c r="K25" s="65"/>
      <c r="L25" s="17">
        <f t="shared" si="7"/>
        <v>1</v>
      </c>
      <c r="M25" s="17">
        <f t="shared" si="8"/>
        <v>0.35</v>
      </c>
      <c r="N25" s="42"/>
      <c r="P25" s="89" t="s">
        <v>35</v>
      </c>
      <c r="Q25" s="90">
        <v>0.5</v>
      </c>
      <c r="R25" s="90">
        <v>0.25</v>
      </c>
      <c r="S25" s="91">
        <v>0.76</v>
      </c>
    </row>
    <row r="26" spans="1:20" ht="15.75" thickBot="1">
      <c r="A26" s="92" t="s">
        <v>36</v>
      </c>
      <c r="B26" s="34"/>
      <c r="C26" s="93" t="s">
        <v>37</v>
      </c>
      <c r="D26" s="180">
        <f>+SUM(D11:D25)</f>
        <v>0</v>
      </c>
      <c r="E26" s="94"/>
      <c r="F26" s="35">
        <f>SUM(F11:F25)</f>
        <v>0</v>
      </c>
      <c r="G26" s="35">
        <f>+MIN($F$109*L26,F26)</f>
        <v>0</v>
      </c>
      <c r="H26" s="37">
        <f>+IFERROR(G26/F26,0)</f>
        <v>0</v>
      </c>
      <c r="I26" s="35">
        <f>SUM(I11:I25)</f>
        <v>0</v>
      </c>
      <c r="J26" s="38">
        <f t="shared" ref="J26" si="10">SUM(J11:J25)</f>
        <v>0</v>
      </c>
      <c r="K26" s="39" t="s">
        <v>38</v>
      </c>
      <c r="L26" s="40">
        <f t="shared" si="7"/>
        <v>1</v>
      </c>
      <c r="M26" s="41">
        <f t="shared" si="8"/>
        <v>0.35</v>
      </c>
      <c r="N26" s="42">
        <f>D16*E16</f>
        <v>0</v>
      </c>
      <c r="P26" s="95"/>
      <c r="Q26" s="96"/>
      <c r="R26" s="96"/>
      <c r="S26" s="97"/>
    </row>
    <row r="27" spans="1:20">
      <c r="A27" s="206" t="s">
        <v>18</v>
      </c>
      <c r="B27" s="98"/>
      <c r="C27" s="13"/>
      <c r="D27" s="184">
        <f t="shared" ref="D27:D29" si="11">+C27*K27</f>
        <v>0</v>
      </c>
      <c r="E27" s="99">
        <f>+VLOOKUP($A$27,$P$5:$S$29,4,FALSE)</f>
        <v>0.9</v>
      </c>
      <c r="F27" s="13">
        <f t="shared" ref="F27:F29" si="12">+D27*E27</f>
        <v>0</v>
      </c>
      <c r="G27" s="13">
        <f>+F27*$H$36</f>
        <v>0</v>
      </c>
      <c r="H27" s="13"/>
      <c r="I27" s="13">
        <f>+F27*$H$36</f>
        <v>0</v>
      </c>
      <c r="J27" s="15">
        <f>+MIN($G$36*$M$27,G27)</f>
        <v>0</v>
      </c>
      <c r="K27" s="100"/>
      <c r="L27" s="17">
        <f>+VLOOKUP($A$27,$P$5:$Q$29,2,FALSE)</f>
        <v>1</v>
      </c>
      <c r="M27" s="17">
        <f>+VLOOKUP($A$27,$P$5:$R$29,3,FALSE)</f>
        <v>1</v>
      </c>
      <c r="N27" s="18"/>
      <c r="P27" s="101" t="s">
        <v>39</v>
      </c>
      <c r="Q27" s="102">
        <v>1</v>
      </c>
      <c r="R27" s="102">
        <v>0.25</v>
      </c>
      <c r="S27" s="103">
        <v>0.92</v>
      </c>
    </row>
    <row r="28" spans="1:20">
      <c r="A28" s="207"/>
      <c r="B28" s="13"/>
      <c r="C28" s="13"/>
      <c r="D28" s="184">
        <f t="shared" si="11"/>
        <v>0</v>
      </c>
      <c r="E28" s="99">
        <f>+VLOOKUP($A$27,$P$5:$S$29,4,FALSE)</f>
        <v>0.9</v>
      </c>
      <c r="F28" s="13">
        <f t="shared" si="12"/>
        <v>0</v>
      </c>
      <c r="G28" s="13">
        <f t="shared" ref="G28:G35" si="13">+F28*$H$36</f>
        <v>0</v>
      </c>
      <c r="H28" s="13"/>
      <c r="I28" s="13">
        <f t="shared" ref="I28:I35" si="14">+F28*$H$36</f>
        <v>0</v>
      </c>
      <c r="J28" s="15">
        <f t="shared" ref="J28:J35" si="15">+MIN($G$36*$M$27,G28)</f>
        <v>0</v>
      </c>
      <c r="K28" s="104"/>
      <c r="L28" s="17">
        <f>+VLOOKUP($A$27,$P$5:$Q$29,2,FALSE)</f>
        <v>1</v>
      </c>
      <c r="M28" s="17">
        <f>+VLOOKUP($A$27,$P$5:$R$29,3,FALSE)</f>
        <v>1</v>
      </c>
      <c r="N28" s="18"/>
      <c r="P28" s="105" t="s">
        <v>40</v>
      </c>
      <c r="Q28" s="106">
        <v>1</v>
      </c>
      <c r="R28" s="106">
        <v>0.25</v>
      </c>
      <c r="S28" s="107">
        <v>0.79</v>
      </c>
    </row>
    <row r="29" spans="1:20" ht="15.75" thickBot="1">
      <c r="A29" s="207"/>
      <c r="B29" s="13"/>
      <c r="C29" s="13"/>
      <c r="D29" s="184">
        <f t="shared" si="11"/>
        <v>0</v>
      </c>
      <c r="E29" s="99">
        <f>+VLOOKUP($A$27,$P$5:$S$29,4,FALSE)</f>
        <v>0.9</v>
      </c>
      <c r="F29" s="13">
        <f t="shared" si="12"/>
        <v>0</v>
      </c>
      <c r="G29" s="13">
        <f t="shared" si="13"/>
        <v>0</v>
      </c>
      <c r="H29" s="13"/>
      <c r="I29" s="13">
        <f t="shared" si="14"/>
        <v>0</v>
      </c>
      <c r="J29" s="15">
        <f t="shared" si="15"/>
        <v>0</v>
      </c>
      <c r="K29" s="16"/>
      <c r="L29" s="17">
        <f>+VLOOKUP($A$30,$P$5:$Q$29,2,FALSE)</f>
        <v>1</v>
      </c>
      <c r="M29" s="17">
        <f>+VLOOKUP($A$27,$P$5:$R$29,3,FALSE)</f>
        <v>1</v>
      </c>
      <c r="N29" s="42">
        <f>F17*0.6</f>
        <v>0</v>
      </c>
      <c r="P29" s="108" t="s">
        <v>41</v>
      </c>
      <c r="Q29" s="109">
        <v>1</v>
      </c>
      <c r="R29" s="110">
        <v>0.25</v>
      </c>
      <c r="S29" s="111">
        <v>0.76</v>
      </c>
    </row>
    <row r="30" spans="1:20" ht="15.75" thickBot="1">
      <c r="A30" s="206" t="s">
        <v>19</v>
      </c>
      <c r="B30" s="13"/>
      <c r="C30" s="13"/>
      <c r="D30" s="184">
        <f>+C30*K30</f>
        <v>0</v>
      </c>
      <c r="E30" s="99">
        <f>+VLOOKUP($A$30,$P$5:$S$29,4,FALSE)</f>
        <v>0.89</v>
      </c>
      <c r="F30" s="13">
        <f>+D30*E30</f>
        <v>0</v>
      </c>
      <c r="G30" s="13">
        <f t="shared" si="13"/>
        <v>0</v>
      </c>
      <c r="H30" s="13"/>
      <c r="I30" s="13">
        <f t="shared" si="14"/>
        <v>0</v>
      </c>
      <c r="J30" s="15">
        <f t="shared" si="15"/>
        <v>0</v>
      </c>
      <c r="K30" s="100"/>
      <c r="L30" s="17">
        <f>+VLOOKUP($A$27,$P$5:$Q$29,2,FALSE)</f>
        <v>1</v>
      </c>
      <c r="M30" s="17">
        <f>+VLOOKUP($A$30,$P$5:$R$29,3,FALSE)</f>
        <v>1</v>
      </c>
      <c r="N30" s="18"/>
      <c r="P30" s="112" t="s">
        <v>42</v>
      </c>
      <c r="Q30" s="113">
        <v>0.25</v>
      </c>
      <c r="R30" s="113">
        <v>1</v>
      </c>
      <c r="S30" s="114">
        <v>0.88</v>
      </c>
    </row>
    <row r="31" spans="1:20" ht="15.75" thickBot="1">
      <c r="A31" s="207"/>
      <c r="B31" s="13"/>
      <c r="C31" s="13"/>
      <c r="D31" s="184">
        <f t="shared" ref="D31:D32" si="16">+C31*K31</f>
        <v>0</v>
      </c>
      <c r="E31" s="99">
        <f>+VLOOKUP($A$30,$P$5:$S$29,4,FALSE)</f>
        <v>0.89</v>
      </c>
      <c r="F31" s="13">
        <f t="shared" ref="F31:F32" si="17">+D31*E31</f>
        <v>0</v>
      </c>
      <c r="G31" s="13">
        <f t="shared" si="13"/>
        <v>0</v>
      </c>
      <c r="H31" s="13"/>
      <c r="I31" s="13">
        <f t="shared" si="14"/>
        <v>0</v>
      </c>
      <c r="J31" s="15">
        <f t="shared" si="15"/>
        <v>0</v>
      </c>
      <c r="K31" s="16"/>
      <c r="L31" s="17">
        <f>+VLOOKUP($A$27,$P$5:$Q$29,2,FALSE)</f>
        <v>1</v>
      </c>
      <c r="M31" s="17">
        <f>+VLOOKUP($A$30,$P$5:$R$29,3,FALSE)</f>
        <v>1</v>
      </c>
      <c r="N31" s="18"/>
      <c r="P31" s="115" t="s">
        <v>43</v>
      </c>
      <c r="Q31" s="116">
        <v>0.5</v>
      </c>
      <c r="R31" s="116">
        <v>0.2</v>
      </c>
      <c r="S31" s="117">
        <v>0.88</v>
      </c>
    </row>
    <row r="32" spans="1:20" ht="15.75" thickBot="1">
      <c r="A32" s="207"/>
      <c r="B32" s="13"/>
      <c r="C32" s="13"/>
      <c r="D32" s="184">
        <f t="shared" si="16"/>
        <v>0</v>
      </c>
      <c r="E32" s="99">
        <f>+VLOOKUP($A$30,$P$5:$S$29,4,FALSE)</f>
        <v>0.89</v>
      </c>
      <c r="F32" s="13">
        <f t="shared" si="17"/>
        <v>0</v>
      </c>
      <c r="G32" s="13">
        <f t="shared" si="13"/>
        <v>0</v>
      </c>
      <c r="H32" s="13"/>
      <c r="I32" s="13">
        <f t="shared" si="14"/>
        <v>0</v>
      </c>
      <c r="J32" s="15">
        <f t="shared" si="15"/>
        <v>0</v>
      </c>
      <c r="K32" s="16"/>
      <c r="L32" s="17">
        <f>+VLOOKUP($A$27,$P$5:$Q$29,2,FALSE)</f>
        <v>1</v>
      </c>
      <c r="M32" s="17">
        <f>+VLOOKUP($A$30,$P$5:$R$29,3,FALSE)</f>
        <v>1</v>
      </c>
      <c r="N32" s="18"/>
      <c r="P32" s="115" t="s">
        <v>44</v>
      </c>
      <c r="Q32" s="116">
        <v>0.5</v>
      </c>
      <c r="R32" s="116">
        <v>0.2</v>
      </c>
      <c r="S32" s="117">
        <v>0.93</v>
      </c>
    </row>
    <row r="33" spans="1:23" ht="15.75" thickBot="1">
      <c r="A33" s="206" t="s">
        <v>21</v>
      </c>
      <c r="B33" s="13"/>
      <c r="C33" s="13"/>
      <c r="D33" s="184">
        <f>+C33*K33</f>
        <v>0</v>
      </c>
      <c r="E33" s="99">
        <f>+VLOOKUP($A$33,$P$4:$S$30,4,0)</f>
        <v>0.89</v>
      </c>
      <c r="F33" s="13">
        <f>+D33*E33</f>
        <v>0</v>
      </c>
      <c r="G33" s="13">
        <f t="shared" si="13"/>
        <v>0</v>
      </c>
      <c r="H33" s="13"/>
      <c r="I33" s="13">
        <f t="shared" si="14"/>
        <v>0</v>
      </c>
      <c r="J33" s="15">
        <f t="shared" si="15"/>
        <v>0</v>
      </c>
      <c r="K33" s="118"/>
      <c r="L33" s="17">
        <f>+VLOOKUP($A$33,$P$5:$Q$29,2,FALSE)</f>
        <v>1</v>
      </c>
      <c r="M33" s="17">
        <f>+VLOOKUP($A$33,$P$5:$R$29,3,FALSE)</f>
        <v>1</v>
      </c>
      <c r="N33" s="29">
        <f>F17*H26</f>
        <v>0</v>
      </c>
      <c r="P33" s="115" t="s">
        <v>48</v>
      </c>
      <c r="Q33" s="116">
        <v>0.9</v>
      </c>
      <c r="R33" s="116">
        <v>0.1</v>
      </c>
      <c r="S33" s="117">
        <v>0.97</v>
      </c>
    </row>
    <row r="34" spans="1:23" ht="15.75" thickBot="1">
      <c r="A34" s="207"/>
      <c r="B34" s="13"/>
      <c r="C34" s="13"/>
      <c r="D34" s="184">
        <f t="shared" ref="D34:D35" si="18">+C34*K34</f>
        <v>0</v>
      </c>
      <c r="E34" s="99">
        <f>+VLOOKUP($A$33,$P$4:$S$30,4,0)</f>
        <v>0.89</v>
      </c>
      <c r="F34" s="13">
        <f t="shared" ref="F34:F35" si="19">+D34*E34</f>
        <v>0</v>
      </c>
      <c r="G34" s="13">
        <f t="shared" si="13"/>
        <v>0</v>
      </c>
      <c r="H34" s="13"/>
      <c r="I34" s="13">
        <f t="shared" si="14"/>
        <v>0</v>
      </c>
      <c r="J34" s="15">
        <f t="shared" si="15"/>
        <v>0</v>
      </c>
      <c r="K34" s="16"/>
      <c r="L34" s="17">
        <f>+VLOOKUP($A$33,$P$5:$Q$29,2,FALSE)</f>
        <v>1</v>
      </c>
      <c r="M34" s="17">
        <f>+VLOOKUP($A$33,$P$5:$R$29,3,FALSE)</f>
        <v>1</v>
      </c>
      <c r="N34" s="18"/>
      <c r="O34" s="122"/>
      <c r="P34" s="119" t="s">
        <v>45</v>
      </c>
      <c r="Q34" s="120">
        <v>0.5</v>
      </c>
      <c r="R34" s="120">
        <v>1</v>
      </c>
      <c r="S34" s="121">
        <v>1</v>
      </c>
    </row>
    <row r="35" spans="1:23" ht="15.75" thickBot="1">
      <c r="A35" s="207"/>
      <c r="B35" s="13"/>
      <c r="C35" s="13"/>
      <c r="D35" s="184">
        <f t="shared" si="18"/>
        <v>0</v>
      </c>
      <c r="E35" s="99">
        <f>+VLOOKUP($A$33,$P$4:$S$30,4,0)</f>
        <v>0.89</v>
      </c>
      <c r="F35" s="13">
        <f t="shared" si="19"/>
        <v>0</v>
      </c>
      <c r="G35" s="13">
        <f t="shared" si="13"/>
        <v>0</v>
      </c>
      <c r="H35" s="13"/>
      <c r="I35" s="13">
        <f t="shared" si="14"/>
        <v>0</v>
      </c>
      <c r="J35" s="15">
        <f t="shared" si="15"/>
        <v>0</v>
      </c>
      <c r="K35" s="16"/>
      <c r="L35" s="17">
        <f>+VLOOKUP($A$33,$P$5:$Q$29,2,FALSE)</f>
        <v>1</v>
      </c>
      <c r="M35" s="17">
        <f>+VLOOKUP($A$33,$P$5:$R$29,3,FALSE)</f>
        <v>1</v>
      </c>
      <c r="N35" s="18"/>
      <c r="P35" s="123" t="s">
        <v>52</v>
      </c>
      <c r="Q35" s="124">
        <v>0.25</v>
      </c>
      <c r="R35" s="124">
        <v>0.2</v>
      </c>
      <c r="S35" s="125">
        <v>1</v>
      </c>
    </row>
    <row r="36" spans="1:23" ht="15.75" thickBot="1">
      <c r="A36" s="33"/>
      <c r="B36" s="34"/>
      <c r="C36" s="34"/>
      <c r="D36" s="180">
        <f>SUM(D27:D35)</f>
        <v>0</v>
      </c>
      <c r="E36" s="94"/>
      <c r="F36" s="35">
        <f>SUM(F27:F35)</f>
        <v>0</v>
      </c>
      <c r="G36" s="35">
        <f>+MIN($F$109*L36,F36)</f>
        <v>0</v>
      </c>
      <c r="H36" s="37">
        <f>+IFERROR(G36/F36,0)</f>
        <v>0</v>
      </c>
      <c r="I36" s="35">
        <f>SUM(I27:I35)</f>
        <v>0</v>
      </c>
      <c r="J36" s="38">
        <f>SUM(J27:J35)</f>
        <v>0</v>
      </c>
      <c r="K36" s="129" t="s">
        <v>10</v>
      </c>
      <c r="L36" s="40">
        <f>+VLOOKUP($A$27,$P$5:$Q$29,2,FALSE)</f>
        <v>1</v>
      </c>
      <c r="M36" s="41">
        <f>+VLOOKUP($A$27,$P$5:$R$29,3,FALSE)</f>
        <v>1</v>
      </c>
      <c r="N36" s="18"/>
      <c r="P36" s="126" t="s">
        <v>52</v>
      </c>
      <c r="Q36" s="127"/>
      <c r="R36" s="127"/>
      <c r="S36" s="128"/>
    </row>
    <row r="37" spans="1:23">
      <c r="A37" s="208" t="s">
        <v>23</v>
      </c>
      <c r="B37" s="130"/>
      <c r="C37" s="45"/>
      <c r="D37" s="185"/>
      <c r="E37" s="46">
        <f>+VLOOKUP($A$37,$P$5:$S$29,4,FALSE)</f>
        <v>0.84</v>
      </c>
      <c r="F37" s="131">
        <f>+D37*E37</f>
        <v>0</v>
      </c>
      <c r="G37" s="131">
        <f t="shared" ref="G37:G44" si="20">+F37*$H$45</f>
        <v>0</v>
      </c>
      <c r="H37" s="131"/>
      <c r="I37" s="131">
        <f t="shared" ref="I37:I44" si="21">+F37*$H$45</f>
        <v>0</v>
      </c>
      <c r="J37" s="15">
        <f t="shared" ref="J37:J44" si="22">+MIN($G$45*$M$37,G37)</f>
        <v>0</v>
      </c>
      <c r="K37" s="132"/>
      <c r="L37" s="17">
        <f t="shared" ref="L37:L45" si="23">+VLOOKUP($A$37,$P$5:$Q$29,2,FALSE)</f>
        <v>0.4</v>
      </c>
      <c r="M37" s="17">
        <f t="shared" ref="M37:M45" si="24">+VLOOKUP($A$37,$P$5:$R$29,3,FALSE)</f>
        <v>0.75</v>
      </c>
      <c r="N37" s="18"/>
    </row>
    <row r="38" spans="1:23">
      <c r="A38" s="203"/>
      <c r="B38" s="130"/>
      <c r="C38" s="45"/>
      <c r="D38" s="185"/>
      <c r="E38" s="46">
        <f>+VLOOKUP($A$37,$P$5:$S$29,4,FALSE)</f>
        <v>0.84</v>
      </c>
      <c r="F38" s="131">
        <f>+D38*E38</f>
        <v>0</v>
      </c>
      <c r="G38" s="131">
        <f t="shared" si="20"/>
        <v>0</v>
      </c>
      <c r="H38" s="131"/>
      <c r="I38" s="131">
        <f t="shared" si="21"/>
        <v>0</v>
      </c>
      <c r="J38" s="15">
        <f t="shared" si="22"/>
        <v>0</v>
      </c>
      <c r="K38" s="131"/>
      <c r="L38" s="17">
        <f>+VLOOKUP($A$37,$P$5:$Q$29,2,FALSE)</f>
        <v>0.4</v>
      </c>
      <c r="M38" s="17">
        <f t="shared" si="24"/>
        <v>0.75</v>
      </c>
      <c r="N38" s="18"/>
    </row>
    <row r="39" spans="1:23">
      <c r="A39" s="203"/>
      <c r="B39" s="130"/>
      <c r="C39" s="45"/>
      <c r="D39" s="185"/>
      <c r="E39" s="46">
        <f>+VLOOKUP($A$37,$P$5:$S$29,4,FALSE)</f>
        <v>0.84</v>
      </c>
      <c r="F39" s="131">
        <f>+D39*E39</f>
        <v>0</v>
      </c>
      <c r="G39" s="131">
        <f t="shared" si="20"/>
        <v>0</v>
      </c>
      <c r="H39" s="131"/>
      <c r="I39" s="131">
        <f t="shared" si="21"/>
        <v>0</v>
      </c>
      <c r="J39" s="15">
        <f t="shared" si="22"/>
        <v>0</v>
      </c>
      <c r="K39" s="131"/>
      <c r="L39" s="17">
        <f t="shared" si="23"/>
        <v>0.4</v>
      </c>
      <c r="M39" s="17">
        <f t="shared" si="24"/>
        <v>0.75</v>
      </c>
      <c r="N39" s="18"/>
      <c r="P39" s="213" t="s">
        <v>50</v>
      </c>
      <c r="Q39" s="213"/>
      <c r="R39" s="213"/>
      <c r="S39" s="213"/>
      <c r="T39" s="213"/>
      <c r="U39" s="213"/>
      <c r="V39" s="213"/>
      <c r="W39" s="213"/>
    </row>
    <row r="40" spans="1:23">
      <c r="A40" s="203"/>
      <c r="B40" s="130"/>
      <c r="C40" s="45"/>
      <c r="D40" s="185"/>
      <c r="E40" s="46">
        <f>+VLOOKUP($A$37,$P$5:$S$29,4,FALSE)</f>
        <v>0.84</v>
      </c>
      <c r="F40" s="131">
        <f>+D40*E40</f>
        <v>0</v>
      </c>
      <c r="G40" s="131">
        <f t="shared" si="20"/>
        <v>0</v>
      </c>
      <c r="H40" s="131"/>
      <c r="I40" s="131">
        <f t="shared" si="21"/>
        <v>0</v>
      </c>
      <c r="J40" s="15">
        <f t="shared" si="22"/>
        <v>0</v>
      </c>
      <c r="K40" s="131"/>
      <c r="L40" s="17">
        <f t="shared" si="23"/>
        <v>0.4</v>
      </c>
      <c r="M40" s="17">
        <f t="shared" si="24"/>
        <v>0.75</v>
      </c>
      <c r="N40" s="18"/>
    </row>
    <row r="41" spans="1:23">
      <c r="A41" s="203" t="s">
        <v>24</v>
      </c>
      <c r="B41" s="133"/>
      <c r="C41" s="134"/>
      <c r="D41" s="186"/>
      <c r="E41" s="63">
        <f>+VLOOKUP($A$41,$P$5:$S$29,4,FALSE)</f>
        <v>0.83</v>
      </c>
      <c r="F41" s="13">
        <f t="shared" ref="F41" si="25">+D41*E41</f>
        <v>0</v>
      </c>
      <c r="G41" s="13">
        <f t="shared" si="20"/>
        <v>0</v>
      </c>
      <c r="H41" s="135"/>
      <c r="I41" s="13">
        <f t="shared" si="21"/>
        <v>0</v>
      </c>
      <c r="J41" s="15">
        <f t="shared" si="22"/>
        <v>0</v>
      </c>
      <c r="K41" s="65"/>
      <c r="L41" s="17">
        <f t="shared" si="23"/>
        <v>0.4</v>
      </c>
      <c r="M41" s="17">
        <f t="shared" si="24"/>
        <v>0.75</v>
      </c>
      <c r="N41" s="18"/>
    </row>
    <row r="42" spans="1:23">
      <c r="A42" s="203"/>
      <c r="B42" s="133"/>
      <c r="C42" s="134"/>
      <c r="D42" s="186"/>
      <c r="E42" s="63">
        <f>+VLOOKUP($A$41,$P$5:$S$29,4,FALSE)</f>
        <v>0.83</v>
      </c>
      <c r="F42" s="13">
        <f>+D42*E42</f>
        <v>0</v>
      </c>
      <c r="G42" s="13">
        <f t="shared" si="20"/>
        <v>0</v>
      </c>
      <c r="H42" s="64"/>
      <c r="I42" s="13">
        <f t="shared" si="21"/>
        <v>0</v>
      </c>
      <c r="J42" s="15">
        <f t="shared" si="22"/>
        <v>0</v>
      </c>
      <c r="K42" s="65"/>
      <c r="L42" s="17">
        <f t="shared" si="23"/>
        <v>0.4</v>
      </c>
      <c r="M42" s="17">
        <f t="shared" si="24"/>
        <v>0.75</v>
      </c>
      <c r="N42" s="18"/>
    </row>
    <row r="43" spans="1:23">
      <c r="A43" s="209"/>
      <c r="B43" s="133"/>
      <c r="C43" s="134"/>
      <c r="D43" s="186"/>
      <c r="E43" s="63">
        <f>+VLOOKUP($A$41,$P$5:$S$29,4,FALSE)</f>
        <v>0.83</v>
      </c>
      <c r="F43" s="13">
        <f t="shared" ref="F43:F44" si="26">+D43*E43</f>
        <v>0</v>
      </c>
      <c r="G43" s="13">
        <f t="shared" si="20"/>
        <v>0</v>
      </c>
      <c r="H43" s="64"/>
      <c r="I43" s="13">
        <f t="shared" si="21"/>
        <v>0</v>
      </c>
      <c r="J43" s="15">
        <f t="shared" si="22"/>
        <v>0</v>
      </c>
      <c r="K43" s="65"/>
      <c r="L43" s="17">
        <f t="shared" si="23"/>
        <v>0.4</v>
      </c>
      <c r="M43" s="17">
        <f t="shared" si="24"/>
        <v>0.75</v>
      </c>
      <c r="N43" s="18"/>
    </row>
    <row r="44" spans="1:23" ht="15.75" thickBot="1">
      <c r="A44" s="204"/>
      <c r="B44" s="133"/>
      <c r="C44" s="134"/>
      <c r="D44" s="186"/>
      <c r="E44" s="63">
        <f>+VLOOKUP($A$41,$P$5:$S$29,4,FALSE)</f>
        <v>0.83</v>
      </c>
      <c r="F44" s="13">
        <f t="shared" si="26"/>
        <v>0</v>
      </c>
      <c r="G44" s="13">
        <f t="shared" si="20"/>
        <v>0</v>
      </c>
      <c r="H44" s="64"/>
      <c r="I44" s="13">
        <f t="shared" si="21"/>
        <v>0</v>
      </c>
      <c r="J44" s="15">
        <f t="shared" si="22"/>
        <v>0</v>
      </c>
      <c r="K44" s="65"/>
      <c r="L44" s="17">
        <f t="shared" si="23"/>
        <v>0.4</v>
      </c>
      <c r="M44" s="17">
        <f t="shared" si="24"/>
        <v>0.75</v>
      </c>
      <c r="N44" s="18"/>
    </row>
    <row r="45" spans="1:23" ht="15.75" thickBot="1">
      <c r="A45" s="136"/>
      <c r="B45" s="34"/>
      <c r="C45" s="93"/>
      <c r="D45" s="180">
        <f>SUM(D37:D44)</f>
        <v>0</v>
      </c>
      <c r="E45" s="36"/>
      <c r="F45" s="35">
        <f>SUM(F37:F44)</f>
        <v>0</v>
      </c>
      <c r="G45" s="35">
        <f>+MIN($F$109*L45,F45)</f>
        <v>0</v>
      </c>
      <c r="H45" s="137">
        <f>+IFERROR(G45/F45,0)</f>
        <v>0</v>
      </c>
      <c r="I45" s="35">
        <f>SUM(I37:I44)</f>
        <v>0</v>
      </c>
      <c r="J45" s="38">
        <f>SUM(J37:J44)</f>
        <v>0</v>
      </c>
      <c r="K45" s="39" t="s">
        <v>38</v>
      </c>
      <c r="L45" s="40">
        <f t="shared" si="23"/>
        <v>0.4</v>
      </c>
      <c r="M45" s="41">
        <f t="shared" si="24"/>
        <v>0.75</v>
      </c>
      <c r="N45" s="18"/>
    </row>
    <row r="46" spans="1:23">
      <c r="A46" s="208" t="s">
        <v>25</v>
      </c>
      <c r="B46" s="130"/>
      <c r="C46" s="45"/>
      <c r="D46" s="187">
        <f>C46*K46</f>
        <v>0</v>
      </c>
      <c r="E46" s="138">
        <f>+VLOOKUP($A$46,P4:$S$36,4,0)</f>
        <v>0.89</v>
      </c>
      <c r="F46" s="13">
        <f t="shared" ref="F46:F57" si="27">+D46*E46</f>
        <v>0</v>
      </c>
      <c r="G46" s="13">
        <f t="shared" ref="G46:G57" si="28">+F46*$H$58</f>
        <v>0</v>
      </c>
      <c r="H46" s="64"/>
      <c r="I46" s="13">
        <f>+F46*$H$58</f>
        <v>0</v>
      </c>
      <c r="J46" s="15">
        <f>+MIN($G$58*$M$46,G46)</f>
        <v>0</v>
      </c>
      <c r="K46" s="139"/>
      <c r="L46" s="17">
        <f>+VLOOKUP($A$46,$P$5:$Q$29,2,FALSE)</f>
        <v>1</v>
      </c>
      <c r="M46" s="17">
        <f>+VLOOKUP($A$46,$P$5:$R$29,3,FALSE)</f>
        <v>0.25</v>
      </c>
      <c r="N46" s="18"/>
    </row>
    <row r="47" spans="1:23">
      <c r="A47" s="203"/>
      <c r="B47" s="130"/>
      <c r="C47" s="45"/>
      <c r="D47" s="187">
        <f t="shared" ref="D47:D57" si="29">+C47*K47</f>
        <v>0</v>
      </c>
      <c r="E47" s="138">
        <f>+VLOOKUP($A$46,P5:$S$36,4,0)</f>
        <v>0.89</v>
      </c>
      <c r="F47" s="13">
        <f t="shared" si="27"/>
        <v>0</v>
      </c>
      <c r="G47" s="13">
        <f t="shared" si="28"/>
        <v>0</v>
      </c>
      <c r="H47" s="64"/>
      <c r="I47" s="13">
        <f>+F47*$H$58</f>
        <v>0</v>
      </c>
      <c r="J47" s="15">
        <f t="shared" ref="J47:J57" si="30">+MIN($G$58*$M$46,G47)</f>
        <v>0</v>
      </c>
      <c r="K47" s="140"/>
      <c r="L47" s="17">
        <f>+VLOOKUP($A$46,$P$5:$Q$29,2,FALSE)</f>
        <v>1</v>
      </c>
      <c r="M47" s="17">
        <f>+VLOOKUP($A$46,$P$5:$R$29,3,FALSE)</f>
        <v>0.25</v>
      </c>
      <c r="N47" s="18"/>
      <c r="P47" s="141"/>
    </row>
    <row r="48" spans="1:23">
      <c r="A48" s="203"/>
      <c r="B48" s="130"/>
      <c r="C48" s="45"/>
      <c r="D48" s="187">
        <f t="shared" si="29"/>
        <v>0</v>
      </c>
      <c r="E48" s="138">
        <f>+VLOOKUP($A$46,P6:$S$36,4,0)</f>
        <v>0.89</v>
      </c>
      <c r="F48" s="13">
        <f t="shared" si="27"/>
        <v>0</v>
      </c>
      <c r="G48" s="13">
        <f t="shared" si="28"/>
        <v>0</v>
      </c>
      <c r="H48" s="64"/>
      <c r="I48" s="13">
        <f t="shared" ref="I48:I57" si="31">+F48*$H$45</f>
        <v>0</v>
      </c>
      <c r="J48" s="15">
        <f t="shared" si="30"/>
        <v>0</v>
      </c>
      <c r="K48" s="140"/>
      <c r="L48" s="17">
        <f>+VLOOKUP($A$46,$P$5:$Q$29,2,FALSE)</f>
        <v>1</v>
      </c>
      <c r="M48" s="17">
        <f>+VLOOKUP($A$46,$P$5:$R$29,3,FALSE)</f>
        <v>0.25</v>
      </c>
      <c r="N48" s="29"/>
      <c r="P48" s="142"/>
    </row>
    <row r="49" spans="1:16">
      <c r="A49" s="203" t="s">
        <v>26</v>
      </c>
      <c r="B49" s="133"/>
      <c r="C49" s="134"/>
      <c r="D49" s="188">
        <f t="shared" si="29"/>
        <v>0</v>
      </c>
      <c r="E49" s="63">
        <f>+VLOOKUP($A$49,P4:$S$36,4,0)</f>
        <v>0.89</v>
      </c>
      <c r="F49" s="13">
        <f t="shared" si="27"/>
        <v>0</v>
      </c>
      <c r="G49" s="13">
        <f t="shared" si="28"/>
        <v>0</v>
      </c>
      <c r="H49" s="64"/>
      <c r="I49" s="13">
        <f t="shared" si="31"/>
        <v>0</v>
      </c>
      <c r="J49" s="15">
        <f t="shared" si="30"/>
        <v>0</v>
      </c>
      <c r="K49" s="140"/>
      <c r="L49" s="17">
        <f>+VLOOKUP($A$49,$P$5:$Q$29,2,FALSE)</f>
        <v>1</v>
      </c>
      <c r="M49" s="17">
        <f>+VLOOKUP($A$49,$P$5:$R$29,3,FALSE)</f>
        <v>0.25</v>
      </c>
      <c r="N49" s="29"/>
    </row>
    <row r="50" spans="1:16">
      <c r="A50" s="203"/>
      <c r="B50" s="133"/>
      <c r="C50" s="134"/>
      <c r="D50" s="188">
        <f t="shared" si="29"/>
        <v>0</v>
      </c>
      <c r="E50" s="63">
        <f>+VLOOKUP($A$49,P5:$S$36,4,0)</f>
        <v>0.89</v>
      </c>
      <c r="F50" s="13">
        <f t="shared" si="27"/>
        <v>0</v>
      </c>
      <c r="G50" s="13">
        <f t="shared" si="28"/>
        <v>0</v>
      </c>
      <c r="H50" s="64"/>
      <c r="I50" s="13">
        <f t="shared" si="31"/>
        <v>0</v>
      </c>
      <c r="J50" s="15">
        <f t="shared" si="30"/>
        <v>0</v>
      </c>
      <c r="K50" s="140"/>
      <c r="L50" s="17">
        <f>+VLOOKUP($A$49,$P$5:$Q$29,2,FALSE)</f>
        <v>1</v>
      </c>
      <c r="M50" s="17">
        <f>+VLOOKUP($A$49,$P$5:$R$29,3,FALSE)</f>
        <v>0.25</v>
      </c>
      <c r="N50" s="29"/>
      <c r="O50" s="75"/>
      <c r="P50" s="75"/>
    </row>
    <row r="51" spans="1:16">
      <c r="A51" s="203"/>
      <c r="B51" s="133"/>
      <c r="C51" s="134"/>
      <c r="D51" s="188">
        <f t="shared" si="29"/>
        <v>0</v>
      </c>
      <c r="E51" s="63">
        <f>+VLOOKUP($A$49,P6:$S$36,4,0)</f>
        <v>0.89</v>
      </c>
      <c r="F51" s="13">
        <f t="shared" si="27"/>
        <v>0</v>
      </c>
      <c r="G51" s="13">
        <f t="shared" si="28"/>
        <v>0</v>
      </c>
      <c r="H51" s="64"/>
      <c r="I51" s="13">
        <f t="shared" si="31"/>
        <v>0</v>
      </c>
      <c r="J51" s="15">
        <f t="shared" si="30"/>
        <v>0</v>
      </c>
      <c r="K51" s="140"/>
      <c r="L51" s="17">
        <f>+VLOOKUP($A$49,$P$5:$Q$29,2,FALSE)</f>
        <v>1</v>
      </c>
      <c r="M51" s="17">
        <f>+VLOOKUP($A$49,$P$5:$R$29,3,FALSE)</f>
        <v>0.25</v>
      </c>
      <c r="N51" s="143"/>
      <c r="O51" s="75"/>
      <c r="P51" s="75"/>
    </row>
    <row r="52" spans="1:16">
      <c r="A52" s="203" t="s">
        <v>27</v>
      </c>
      <c r="B52" s="144"/>
      <c r="C52" s="145"/>
      <c r="D52" s="189">
        <f t="shared" si="29"/>
        <v>0</v>
      </c>
      <c r="E52" s="85">
        <f>+VLOOKUP($A$52,P4:$S$36,4,0)</f>
        <v>0.88</v>
      </c>
      <c r="F52" s="13">
        <f t="shared" si="27"/>
        <v>0</v>
      </c>
      <c r="G52" s="13">
        <f t="shared" si="28"/>
        <v>0</v>
      </c>
      <c r="H52" s="64"/>
      <c r="I52" s="13">
        <f t="shared" si="31"/>
        <v>0</v>
      </c>
      <c r="J52" s="15">
        <f t="shared" si="30"/>
        <v>0</v>
      </c>
      <c r="K52" s="140"/>
      <c r="L52" s="17">
        <f>+VLOOKUP($A$52,$P$5:$Q$29,2,FALSE)</f>
        <v>1</v>
      </c>
      <c r="M52" s="17">
        <f>+VLOOKUP($A$52,$P$5:$R$29,3,FALSE)</f>
        <v>0.25</v>
      </c>
      <c r="N52" s="143"/>
      <c r="O52" s="75"/>
    </row>
    <row r="53" spans="1:16">
      <c r="A53" s="203"/>
      <c r="B53" s="144"/>
      <c r="C53" s="145"/>
      <c r="D53" s="189">
        <f t="shared" si="29"/>
        <v>0</v>
      </c>
      <c r="E53" s="85">
        <f>+VLOOKUP($A$52,P5:$S$36,4,0)</f>
        <v>0.88</v>
      </c>
      <c r="F53" s="13">
        <f t="shared" si="27"/>
        <v>0</v>
      </c>
      <c r="G53" s="13">
        <f t="shared" si="28"/>
        <v>0</v>
      </c>
      <c r="H53" s="64"/>
      <c r="I53" s="13">
        <f t="shared" si="31"/>
        <v>0</v>
      </c>
      <c r="J53" s="15">
        <f t="shared" si="30"/>
        <v>0</v>
      </c>
      <c r="K53" s="140"/>
      <c r="L53" s="17">
        <f>+VLOOKUP($A$52,$P$5:$Q$29,2,FALSE)</f>
        <v>1</v>
      </c>
      <c r="M53" s="17">
        <f>+VLOOKUP($A$52,$P$5:$R$29,3,FALSE)</f>
        <v>0.25</v>
      </c>
      <c r="N53" s="146"/>
    </row>
    <row r="54" spans="1:16">
      <c r="A54" s="203"/>
      <c r="B54" s="144"/>
      <c r="C54" s="145"/>
      <c r="D54" s="189">
        <f t="shared" si="29"/>
        <v>0</v>
      </c>
      <c r="E54" s="85">
        <f>+VLOOKUP($A$52,P6:$S$36,4,0)</f>
        <v>0.88</v>
      </c>
      <c r="F54" s="13">
        <f t="shared" si="27"/>
        <v>0</v>
      </c>
      <c r="G54" s="13">
        <f t="shared" si="28"/>
        <v>0</v>
      </c>
      <c r="H54" s="64"/>
      <c r="I54" s="13">
        <f t="shared" si="31"/>
        <v>0</v>
      </c>
      <c r="J54" s="15">
        <f t="shared" si="30"/>
        <v>0</v>
      </c>
      <c r="K54" s="140"/>
      <c r="L54" s="17">
        <f>+VLOOKUP($A$52,$P$5:$Q$29,2,FALSE)</f>
        <v>1</v>
      </c>
      <c r="M54" s="17">
        <f>+VLOOKUP($A$52,$P$5:$R$29,3,FALSE)</f>
        <v>0.25</v>
      </c>
      <c r="N54" s="143"/>
    </row>
    <row r="55" spans="1:16">
      <c r="A55" s="203" t="s">
        <v>28</v>
      </c>
      <c r="B55" s="147"/>
      <c r="C55" s="148"/>
      <c r="D55" s="190">
        <f t="shared" si="29"/>
        <v>0</v>
      </c>
      <c r="E55" s="149">
        <f>+VLOOKUP($A$55,$P$4:$S$36,4,0)</f>
        <v>0.86</v>
      </c>
      <c r="F55" s="13">
        <f t="shared" si="27"/>
        <v>0</v>
      </c>
      <c r="G55" s="13">
        <f t="shared" si="28"/>
        <v>0</v>
      </c>
      <c r="H55" s="64"/>
      <c r="I55" s="13">
        <f t="shared" si="31"/>
        <v>0</v>
      </c>
      <c r="J55" s="15">
        <f t="shared" si="30"/>
        <v>0</v>
      </c>
      <c r="K55" s="140"/>
      <c r="L55" s="17">
        <f>+VLOOKUP($A$55,$P$5:$Q$29,2,FALSE)</f>
        <v>1</v>
      </c>
      <c r="M55" s="17">
        <f>+VLOOKUP($A$55,$P$5:$R$29,3,FALSE)</f>
        <v>0.25</v>
      </c>
      <c r="N55" s="150"/>
    </row>
    <row r="56" spans="1:16">
      <c r="A56" s="203"/>
      <c r="B56" s="147"/>
      <c r="C56" s="148"/>
      <c r="D56" s="190">
        <f t="shared" si="29"/>
        <v>0</v>
      </c>
      <c r="E56" s="149">
        <f>+VLOOKUP($A$55,$P$4:$S$36,4,0)</f>
        <v>0.86</v>
      </c>
      <c r="F56" s="13">
        <f t="shared" si="27"/>
        <v>0</v>
      </c>
      <c r="G56" s="13">
        <f t="shared" si="28"/>
        <v>0</v>
      </c>
      <c r="H56" s="64"/>
      <c r="I56" s="13">
        <f t="shared" si="31"/>
        <v>0</v>
      </c>
      <c r="J56" s="15">
        <f t="shared" si="30"/>
        <v>0</v>
      </c>
      <c r="K56" s="140"/>
      <c r="L56" s="17">
        <f>+VLOOKUP($A$55,$P$5:$Q$29,2,FALSE)</f>
        <v>1</v>
      </c>
      <c r="M56" s="17">
        <f>+VLOOKUP($A$55,$P$5:$R$29,3,FALSE)</f>
        <v>0.25</v>
      </c>
      <c r="N56" s="42"/>
      <c r="O56" s="75"/>
      <c r="P56" s="75"/>
    </row>
    <row r="57" spans="1:16" ht="15.75" thickBot="1">
      <c r="A57" s="204"/>
      <c r="B57" s="147"/>
      <c r="C57" s="148"/>
      <c r="D57" s="190">
        <f t="shared" si="29"/>
        <v>0</v>
      </c>
      <c r="E57" s="149">
        <f>+VLOOKUP($A$55,$P$4:$S$36,4,0)</f>
        <v>0.86</v>
      </c>
      <c r="F57" s="13">
        <f t="shared" si="27"/>
        <v>0</v>
      </c>
      <c r="G57" s="13">
        <f t="shared" si="28"/>
        <v>0</v>
      </c>
      <c r="H57" s="64"/>
      <c r="I57" s="13">
        <f t="shared" si="31"/>
        <v>0</v>
      </c>
      <c r="J57" s="15">
        <f t="shared" si="30"/>
        <v>0</v>
      </c>
      <c r="K57" s="140"/>
      <c r="L57" s="17">
        <f>+VLOOKUP($A$55,$P$5:$Q$29,2,FALSE)</f>
        <v>1</v>
      </c>
      <c r="M57" s="17">
        <f>+VLOOKUP($A$55,$P$5:$R$29,3,FALSE)</f>
        <v>0.25</v>
      </c>
      <c r="N57" s="42"/>
      <c r="P57" s="75"/>
    </row>
    <row r="58" spans="1:16" ht="15.75" thickBot="1">
      <c r="A58" s="151"/>
      <c r="B58" s="34"/>
      <c r="C58" s="93"/>
      <c r="D58" s="180">
        <f>SUM(D46:D57)</f>
        <v>0</v>
      </c>
      <c r="E58" s="94"/>
      <c r="F58" s="35">
        <f>SUM(F46:F57)</f>
        <v>0</v>
      </c>
      <c r="G58" s="35">
        <f>+MIN($F$109*L58,F58)</f>
        <v>0</v>
      </c>
      <c r="H58" s="152">
        <f>+IFERROR(G58/F58,0)</f>
        <v>0</v>
      </c>
      <c r="I58" s="35">
        <f>SUM(I46:I57)</f>
        <v>0</v>
      </c>
      <c r="J58" s="38">
        <f t="shared" ref="J58" si="32">SUM(J46:J57)</f>
        <v>0</v>
      </c>
      <c r="K58" s="39" t="s">
        <v>38</v>
      </c>
      <c r="L58" s="40">
        <f>+VLOOKUP(A46,P4:Q36,2,0)</f>
        <v>1</v>
      </c>
      <c r="M58" s="41">
        <f>+VLOOKUP(A46,P4:R36,3,0)</f>
        <v>0.25</v>
      </c>
      <c r="N58" s="42"/>
    </row>
    <row r="59" spans="1:16">
      <c r="A59" s="208" t="s">
        <v>29</v>
      </c>
      <c r="B59" s="130"/>
      <c r="C59" s="45"/>
      <c r="D59" s="187">
        <f>+C59*K59</f>
        <v>0</v>
      </c>
      <c r="E59" s="46">
        <f>+VLOOKUP($A$59,$P$4:$S$36,4,0)</f>
        <v>0.89</v>
      </c>
      <c r="F59" s="13">
        <f>+D59*E59</f>
        <v>0</v>
      </c>
      <c r="G59" s="13">
        <f>+F59*$H$71</f>
        <v>0</v>
      </c>
      <c r="H59" s="64"/>
      <c r="I59" s="13">
        <f>+F59*$H$71</f>
        <v>0</v>
      </c>
      <c r="J59" s="15">
        <f>+MIN($G$71*$M$59,G59)</f>
        <v>0</v>
      </c>
      <c r="K59" s="140"/>
      <c r="L59" s="17">
        <f t="shared" ref="L59:M61" si="33">+VLOOKUP($A$59,$P$5:$Q$29,2,FALSE)</f>
        <v>1</v>
      </c>
      <c r="M59" s="17">
        <f t="shared" si="33"/>
        <v>1</v>
      </c>
      <c r="N59" s="42"/>
    </row>
    <row r="60" spans="1:16">
      <c r="A60" s="203"/>
      <c r="B60" s="130"/>
      <c r="C60" s="45"/>
      <c r="D60" s="187">
        <f t="shared" ref="D60:D70" si="34">+C60*K60</f>
        <v>0</v>
      </c>
      <c r="E60" s="46">
        <f>+VLOOKUP($A$59,$P$4:$S$36,4,0)</f>
        <v>0.89</v>
      </c>
      <c r="F60" s="13">
        <f t="shared" ref="F60:F70" si="35">+D60*E60</f>
        <v>0</v>
      </c>
      <c r="G60" s="13">
        <f t="shared" ref="G60:G70" si="36">+F60*$H$71</f>
        <v>0</v>
      </c>
      <c r="H60" s="64"/>
      <c r="I60" s="13">
        <f t="shared" ref="I60:I70" si="37">+F60*$H$71</f>
        <v>0</v>
      </c>
      <c r="J60" s="15">
        <f t="shared" ref="J60:J70" si="38">+MIN($G$71*$M$59,G60)</f>
        <v>0</v>
      </c>
      <c r="K60" s="65"/>
      <c r="L60" s="17">
        <f t="shared" si="33"/>
        <v>1</v>
      </c>
      <c r="M60" s="17">
        <f t="shared" si="33"/>
        <v>1</v>
      </c>
      <c r="N60" s="42"/>
    </row>
    <row r="61" spans="1:16">
      <c r="A61" s="203"/>
      <c r="B61" s="130"/>
      <c r="C61" s="45"/>
      <c r="D61" s="187">
        <f t="shared" si="34"/>
        <v>0</v>
      </c>
      <c r="E61" s="46">
        <f>+VLOOKUP($A$59,$P$4:$S$36,4,0)</f>
        <v>0.89</v>
      </c>
      <c r="F61" s="13">
        <f t="shared" si="35"/>
        <v>0</v>
      </c>
      <c r="G61" s="13">
        <f t="shared" si="36"/>
        <v>0</v>
      </c>
      <c r="H61" s="64"/>
      <c r="I61" s="13">
        <f t="shared" si="37"/>
        <v>0</v>
      </c>
      <c r="J61" s="15">
        <f t="shared" si="38"/>
        <v>0</v>
      </c>
      <c r="K61" s="65"/>
      <c r="L61" s="17">
        <f t="shared" si="33"/>
        <v>1</v>
      </c>
      <c r="M61" s="17">
        <f t="shared" si="33"/>
        <v>1</v>
      </c>
      <c r="N61" s="29"/>
    </row>
    <row r="62" spans="1:16">
      <c r="A62" s="203" t="s">
        <v>30</v>
      </c>
      <c r="B62" s="133"/>
      <c r="C62" s="134"/>
      <c r="D62" s="188">
        <f t="shared" si="34"/>
        <v>0</v>
      </c>
      <c r="E62" s="63">
        <f>+VLOOKUP($A$62,$P$4:$S$36,4,0)</f>
        <v>0.85</v>
      </c>
      <c r="F62" s="13">
        <f t="shared" si="35"/>
        <v>0</v>
      </c>
      <c r="G62" s="13">
        <f t="shared" si="36"/>
        <v>0</v>
      </c>
      <c r="H62" s="64"/>
      <c r="I62" s="13">
        <f t="shared" si="37"/>
        <v>0</v>
      </c>
      <c r="J62" s="15">
        <f t="shared" si="38"/>
        <v>0</v>
      </c>
      <c r="K62" s="65"/>
      <c r="L62" s="17">
        <f t="shared" ref="L62:M64" si="39">+VLOOKUP($A$62,$P$5:$Q$29,2,FALSE)</f>
        <v>1</v>
      </c>
      <c r="M62" s="17">
        <f t="shared" si="39"/>
        <v>1</v>
      </c>
      <c r="N62" s="18"/>
    </row>
    <row r="63" spans="1:16" ht="15" customHeight="1">
      <c r="A63" s="203"/>
      <c r="B63" s="133"/>
      <c r="C63" s="134"/>
      <c r="D63" s="188">
        <f t="shared" si="34"/>
        <v>0</v>
      </c>
      <c r="E63" s="63">
        <f>+VLOOKUP($A$62,$P$4:$S$36,4,0)</f>
        <v>0.85</v>
      </c>
      <c r="F63" s="13">
        <f t="shared" si="35"/>
        <v>0</v>
      </c>
      <c r="G63" s="13">
        <f t="shared" si="36"/>
        <v>0</v>
      </c>
      <c r="H63" s="64"/>
      <c r="I63" s="13">
        <f t="shared" si="37"/>
        <v>0</v>
      </c>
      <c r="J63" s="15">
        <f t="shared" si="38"/>
        <v>0</v>
      </c>
      <c r="K63" s="65"/>
      <c r="L63" s="17">
        <f t="shared" si="39"/>
        <v>1</v>
      </c>
      <c r="M63" s="17">
        <f t="shared" si="39"/>
        <v>1</v>
      </c>
      <c r="N63" s="18"/>
    </row>
    <row r="64" spans="1:16">
      <c r="A64" s="203"/>
      <c r="B64" s="133"/>
      <c r="C64" s="134"/>
      <c r="D64" s="188">
        <f t="shared" si="34"/>
        <v>0</v>
      </c>
      <c r="E64" s="63">
        <f>+VLOOKUP($A$62,$P$4:$S$36,4,0)</f>
        <v>0.85</v>
      </c>
      <c r="F64" s="13">
        <f t="shared" si="35"/>
        <v>0</v>
      </c>
      <c r="G64" s="13">
        <f t="shared" si="36"/>
        <v>0</v>
      </c>
      <c r="H64" s="64"/>
      <c r="I64" s="13">
        <f t="shared" si="37"/>
        <v>0</v>
      </c>
      <c r="J64" s="15">
        <f t="shared" si="38"/>
        <v>0</v>
      </c>
      <c r="K64" s="65"/>
      <c r="L64" s="17">
        <f t="shared" si="39"/>
        <v>1</v>
      </c>
      <c r="M64" s="17">
        <f t="shared" si="39"/>
        <v>1</v>
      </c>
      <c r="N64" s="18"/>
    </row>
    <row r="65" spans="1:27">
      <c r="A65" s="203" t="s">
        <v>31</v>
      </c>
      <c r="B65" s="144"/>
      <c r="C65" s="145"/>
      <c r="D65" s="189">
        <f t="shared" si="34"/>
        <v>0</v>
      </c>
      <c r="E65" s="85">
        <f>+VLOOKUP($A$65,$P$4:$S$36,4,0)</f>
        <v>0.66</v>
      </c>
      <c r="F65" s="13">
        <f t="shared" si="35"/>
        <v>0</v>
      </c>
      <c r="G65" s="13">
        <f t="shared" si="36"/>
        <v>0</v>
      </c>
      <c r="H65" s="64"/>
      <c r="I65" s="13">
        <f t="shared" si="37"/>
        <v>0</v>
      </c>
      <c r="J65" s="15">
        <f t="shared" si="38"/>
        <v>0</v>
      </c>
      <c r="K65" s="65"/>
      <c r="L65" s="17">
        <f t="shared" ref="L65:M67" si="40">+VLOOKUP($A$65,$P$5:$Q$29,2,FALSE)</f>
        <v>1</v>
      </c>
      <c r="M65" s="17">
        <f t="shared" si="40"/>
        <v>1</v>
      </c>
      <c r="N65" s="18"/>
      <c r="AA65">
        <f>493/2500</f>
        <v>0.19719999999999999</v>
      </c>
    </row>
    <row r="66" spans="1:27">
      <c r="A66" s="203"/>
      <c r="B66" s="144"/>
      <c r="C66" s="145"/>
      <c r="D66" s="189">
        <f t="shared" si="34"/>
        <v>0</v>
      </c>
      <c r="E66" s="85">
        <f>+VLOOKUP($A$65,$P$4:$S$36,4,0)</f>
        <v>0.66</v>
      </c>
      <c r="F66" s="13">
        <f t="shared" si="35"/>
        <v>0</v>
      </c>
      <c r="G66" s="13">
        <f t="shared" si="36"/>
        <v>0</v>
      </c>
      <c r="H66" s="64"/>
      <c r="I66" s="13">
        <f t="shared" si="37"/>
        <v>0</v>
      </c>
      <c r="J66" s="15">
        <f t="shared" si="38"/>
        <v>0</v>
      </c>
      <c r="K66" s="65"/>
      <c r="L66" s="17">
        <f t="shared" si="40"/>
        <v>1</v>
      </c>
      <c r="M66" s="17">
        <f t="shared" si="40"/>
        <v>1</v>
      </c>
      <c r="N66" s="18"/>
    </row>
    <row r="67" spans="1:27">
      <c r="A67" s="203"/>
      <c r="B67" s="144"/>
      <c r="C67" s="145"/>
      <c r="D67" s="189">
        <f t="shared" si="34"/>
        <v>0</v>
      </c>
      <c r="E67" s="85">
        <f>+VLOOKUP($A$65,$P$4:$S$36,4,0)</f>
        <v>0.66</v>
      </c>
      <c r="F67" s="13">
        <f t="shared" si="35"/>
        <v>0</v>
      </c>
      <c r="G67" s="13">
        <f t="shared" si="36"/>
        <v>0</v>
      </c>
      <c r="H67" s="64"/>
      <c r="I67" s="13">
        <f t="shared" si="37"/>
        <v>0</v>
      </c>
      <c r="J67" s="15">
        <f t="shared" si="38"/>
        <v>0</v>
      </c>
      <c r="K67" s="65"/>
      <c r="L67" s="17">
        <f t="shared" si="40"/>
        <v>1</v>
      </c>
      <c r="M67" s="17">
        <f t="shared" si="40"/>
        <v>1</v>
      </c>
      <c r="N67" s="18"/>
    </row>
    <row r="68" spans="1:27">
      <c r="A68" s="203" t="s">
        <v>32</v>
      </c>
      <c r="B68" s="147"/>
      <c r="C68" s="148"/>
      <c r="D68" s="190">
        <f t="shared" si="34"/>
        <v>0</v>
      </c>
      <c r="E68" s="149">
        <f>+VLOOKUP($A$68,$P$4:$S$36,4,0)</f>
        <v>0.66</v>
      </c>
      <c r="F68" s="13">
        <f t="shared" si="35"/>
        <v>0</v>
      </c>
      <c r="G68" s="13">
        <f t="shared" si="36"/>
        <v>0</v>
      </c>
      <c r="H68" s="64"/>
      <c r="I68" s="13">
        <f t="shared" si="37"/>
        <v>0</v>
      </c>
      <c r="J68" s="15">
        <f t="shared" si="38"/>
        <v>0</v>
      </c>
      <c r="K68" s="65"/>
      <c r="L68" s="17">
        <f t="shared" ref="L68:M70" si="41">+VLOOKUP($A$68,$P$5:$Q$29,2,FALSE)</f>
        <v>1</v>
      </c>
      <c r="M68" s="17">
        <f t="shared" si="41"/>
        <v>1</v>
      </c>
      <c r="N68" s="18"/>
    </row>
    <row r="69" spans="1:27">
      <c r="A69" s="203"/>
      <c r="B69" s="147"/>
      <c r="C69" s="148"/>
      <c r="D69" s="190">
        <f t="shared" si="34"/>
        <v>0</v>
      </c>
      <c r="E69" s="149">
        <f>+VLOOKUP($A$68,$P$4:$S$36,4,0)</f>
        <v>0.66</v>
      </c>
      <c r="F69" s="13">
        <f t="shared" si="35"/>
        <v>0</v>
      </c>
      <c r="G69" s="13">
        <f t="shared" si="36"/>
        <v>0</v>
      </c>
      <c r="H69" s="64"/>
      <c r="I69" s="13">
        <f t="shared" si="37"/>
        <v>0</v>
      </c>
      <c r="J69" s="15">
        <f t="shared" si="38"/>
        <v>0</v>
      </c>
      <c r="K69" s="65"/>
      <c r="L69" s="17">
        <f t="shared" si="41"/>
        <v>1</v>
      </c>
      <c r="M69" s="17">
        <f t="shared" si="41"/>
        <v>1</v>
      </c>
      <c r="N69" s="18"/>
    </row>
    <row r="70" spans="1:27" ht="15.75" thickBot="1">
      <c r="A70" s="204"/>
      <c r="B70" s="147"/>
      <c r="C70" s="148"/>
      <c r="D70" s="190">
        <f t="shared" si="34"/>
        <v>0</v>
      </c>
      <c r="E70" s="149">
        <f>+VLOOKUP($A$68,$P$4:$S$36,4,0)</f>
        <v>0.66</v>
      </c>
      <c r="F70" s="13">
        <f t="shared" si="35"/>
        <v>0</v>
      </c>
      <c r="G70" s="13">
        <f t="shared" si="36"/>
        <v>0</v>
      </c>
      <c r="H70" s="64"/>
      <c r="I70" s="13">
        <f t="shared" si="37"/>
        <v>0</v>
      </c>
      <c r="J70" s="15">
        <f t="shared" si="38"/>
        <v>0</v>
      </c>
      <c r="K70" s="65"/>
      <c r="L70" s="17">
        <f t="shared" si="41"/>
        <v>1</v>
      </c>
      <c r="M70" s="17">
        <f t="shared" si="41"/>
        <v>1</v>
      </c>
      <c r="N70" s="18"/>
    </row>
    <row r="71" spans="1:27" ht="15.75" thickBot="1">
      <c r="A71" s="153" t="s">
        <v>46</v>
      </c>
      <c r="B71" s="34"/>
      <c r="C71" s="34"/>
      <c r="D71" s="180">
        <f>SUM(D59:D70)</f>
        <v>0</v>
      </c>
      <c r="E71" s="94"/>
      <c r="F71" s="35">
        <f>SUM(F59:F70)</f>
        <v>0</v>
      </c>
      <c r="G71" s="35">
        <f>+MIN($F$109*L71,F71)</f>
        <v>0</v>
      </c>
      <c r="H71" s="137">
        <f>+IFERROR(G71/F71,0)</f>
        <v>0</v>
      </c>
      <c r="I71" s="35">
        <f>SUM(I59:I70)</f>
        <v>0</v>
      </c>
      <c r="J71" s="38">
        <f>SUM(J59:J70)</f>
        <v>0</v>
      </c>
      <c r="K71" s="154">
        <f t="shared" ref="K71" si="42">SUM(K59:K70)</f>
        <v>0</v>
      </c>
      <c r="L71" s="40">
        <f>+VLOOKUP(A59,P4:Q36,2,0)</f>
        <v>1</v>
      </c>
      <c r="M71" s="41">
        <f>+VLOOKUP(A59,P4:R36,3,0)</f>
        <v>0.25</v>
      </c>
      <c r="N71" s="18"/>
    </row>
    <row r="72" spans="1:27">
      <c r="A72" s="205" t="str">
        <f>+P23</f>
        <v>VDMK_1</v>
      </c>
      <c r="B72" s="130"/>
      <c r="C72" s="155"/>
      <c r="D72" s="181"/>
      <c r="E72" s="156">
        <f>+VLOOKUP($A$72,$P$4:$S$36,4,0)</f>
        <v>0.92</v>
      </c>
      <c r="F72" s="13">
        <f>+D72*E72</f>
        <v>0</v>
      </c>
      <c r="G72" s="13">
        <f t="shared" ref="G72:G80" si="43">+F72*$H$81</f>
        <v>0</v>
      </c>
      <c r="H72" s="64"/>
      <c r="I72" s="13">
        <f t="shared" ref="I72:I80" si="44">+F72*$H$81</f>
        <v>0</v>
      </c>
      <c r="J72" s="15">
        <f>+MIN($G$81*$M$72,G72)</f>
        <v>0</v>
      </c>
      <c r="K72" s="132"/>
      <c r="L72" s="17">
        <f>+VLOOKUP($A$72,$P$4:$Q$36,2,0)</f>
        <v>0.5</v>
      </c>
      <c r="M72" s="17">
        <f>+VLOOKUP($A$72,$P$4:$R$36,3,0)</f>
        <v>0.25</v>
      </c>
      <c r="N72" s="18"/>
    </row>
    <row r="73" spans="1:27">
      <c r="A73" s="199"/>
      <c r="B73" s="130"/>
      <c r="C73" s="155"/>
      <c r="D73" s="181"/>
      <c r="E73" s="156">
        <f>+VLOOKUP($A$72,$P$4:$S$36,4,0)</f>
        <v>0.92</v>
      </c>
      <c r="F73" s="13">
        <f t="shared" ref="F73:F74" si="45">+D73*E73</f>
        <v>0</v>
      </c>
      <c r="G73" s="13">
        <f t="shared" si="43"/>
        <v>0</v>
      </c>
      <c r="H73" s="64"/>
      <c r="I73" s="13">
        <f t="shared" si="44"/>
        <v>0</v>
      </c>
      <c r="J73" s="15">
        <f t="shared" ref="J73:J80" si="46">+MIN($G$81*$M$72,G73)</f>
        <v>0</v>
      </c>
      <c r="K73" s="131"/>
      <c r="L73" s="17">
        <f>+VLOOKUP($A$72,$P$4:$Q$36,2,0)</f>
        <v>0.5</v>
      </c>
      <c r="M73" s="17">
        <f>+VLOOKUP($A$72,$P$4:$R$36,3,0)</f>
        <v>0.25</v>
      </c>
      <c r="N73" s="18"/>
    </row>
    <row r="74" spans="1:27">
      <c r="A74" s="200"/>
      <c r="B74" s="130"/>
      <c r="C74" s="155"/>
      <c r="D74" s="181"/>
      <c r="E74" s="156">
        <f>+VLOOKUP($A$72,$P$4:$S$36,4,0)</f>
        <v>0.92</v>
      </c>
      <c r="F74" s="13">
        <f t="shared" si="45"/>
        <v>0</v>
      </c>
      <c r="G74" s="13">
        <f t="shared" si="43"/>
        <v>0</v>
      </c>
      <c r="H74" s="64"/>
      <c r="I74" s="13">
        <f t="shared" si="44"/>
        <v>0</v>
      </c>
      <c r="J74" s="15">
        <f t="shared" si="46"/>
        <v>0</v>
      </c>
      <c r="K74" s="131"/>
      <c r="L74" s="17">
        <f>+VLOOKUP($A$72,$P$4:$Q$36,2,0)</f>
        <v>0.5</v>
      </c>
      <c r="M74" s="17">
        <f>+VLOOKUP($A$72,$P$4:$R$36,3,0)</f>
        <v>0.25</v>
      </c>
      <c r="N74" s="18"/>
    </row>
    <row r="75" spans="1:27">
      <c r="A75" s="198" t="str">
        <f>+P24</f>
        <v>VDMK_1-5</v>
      </c>
      <c r="B75" s="133"/>
      <c r="C75" s="62"/>
      <c r="D75" s="186"/>
      <c r="E75" s="157">
        <f>+VLOOKUP($A$75,$P$4:$S$36,4,0)</f>
        <v>0.79</v>
      </c>
      <c r="F75" s="13">
        <f>+D75*E75</f>
        <v>0</v>
      </c>
      <c r="G75" s="13">
        <f t="shared" si="43"/>
        <v>0</v>
      </c>
      <c r="H75" s="64"/>
      <c r="I75" s="13">
        <f t="shared" si="44"/>
        <v>0</v>
      </c>
      <c r="J75" s="15">
        <f t="shared" si="46"/>
        <v>0</v>
      </c>
      <c r="K75" s="132"/>
      <c r="L75" s="17">
        <f>+VLOOKUP($A$75,$P$4:$Q$36,2,0)</f>
        <v>0.5</v>
      </c>
      <c r="M75" s="17">
        <f>+VLOOKUP($A$75,$P$4:$R$36,3,0)</f>
        <v>0.25</v>
      </c>
      <c r="N75" s="18"/>
    </row>
    <row r="76" spans="1:27">
      <c r="A76" s="199"/>
      <c r="B76" s="133"/>
      <c r="C76" s="62"/>
      <c r="D76" s="186"/>
      <c r="E76" s="157">
        <f>+VLOOKUP($A$75,$P$4:$S$36,4,0)</f>
        <v>0.79</v>
      </c>
      <c r="F76" s="13">
        <f t="shared" ref="F76:F77" si="47">+D76*E76</f>
        <v>0</v>
      </c>
      <c r="G76" s="13">
        <f t="shared" si="43"/>
        <v>0</v>
      </c>
      <c r="H76" s="64"/>
      <c r="I76" s="13">
        <f t="shared" si="44"/>
        <v>0</v>
      </c>
      <c r="J76" s="15">
        <f t="shared" si="46"/>
        <v>0</v>
      </c>
      <c r="K76" s="131"/>
      <c r="L76" s="17">
        <f>+VLOOKUP($A$75,$P$4:$Q$36,2,0)</f>
        <v>0.5</v>
      </c>
      <c r="M76" s="17">
        <f>+VLOOKUP($A$75,$P$4:$R$36,3,0)</f>
        <v>0.25</v>
      </c>
      <c r="N76" s="18"/>
    </row>
    <row r="77" spans="1:27">
      <c r="A77" s="200"/>
      <c r="B77" s="133"/>
      <c r="C77" s="62"/>
      <c r="D77" s="186"/>
      <c r="E77" s="157">
        <f>+VLOOKUP($A$75,$P$4:$S$36,4,0)</f>
        <v>0.79</v>
      </c>
      <c r="F77" s="13">
        <f t="shared" si="47"/>
        <v>0</v>
      </c>
      <c r="G77" s="13">
        <f t="shared" si="43"/>
        <v>0</v>
      </c>
      <c r="H77" s="64"/>
      <c r="I77" s="13">
        <f t="shared" si="44"/>
        <v>0</v>
      </c>
      <c r="J77" s="15">
        <f t="shared" si="46"/>
        <v>0</v>
      </c>
      <c r="K77" s="131"/>
      <c r="L77" s="17">
        <f>+VLOOKUP($A$75,$P$4:$Q$36,2,0)</f>
        <v>0.5</v>
      </c>
      <c r="M77" s="17">
        <f>+VLOOKUP($A$75,$P$4:$R$36,3,0)</f>
        <v>0.25</v>
      </c>
      <c r="N77" s="18"/>
    </row>
    <row r="78" spans="1:27">
      <c r="A78" s="198" t="str">
        <f>+P25</f>
        <v>VDMK_5 ve üzeri</v>
      </c>
      <c r="B78" s="144"/>
      <c r="C78" s="84"/>
      <c r="D78" s="191"/>
      <c r="E78" s="158">
        <f>+VLOOKUP($A$78,$P$4:$S$36,4,0)</f>
        <v>0.76</v>
      </c>
      <c r="F78" s="13">
        <f>+D78*E78</f>
        <v>0</v>
      </c>
      <c r="G78" s="13">
        <f t="shared" si="43"/>
        <v>0</v>
      </c>
      <c r="H78" s="64"/>
      <c r="I78" s="13">
        <f t="shared" si="44"/>
        <v>0</v>
      </c>
      <c r="J78" s="15">
        <f t="shared" si="46"/>
        <v>0</v>
      </c>
      <c r="K78" s="132"/>
      <c r="L78" s="17">
        <f>+VLOOKUP($A$78,$P$4:$Q$36,2,0)</f>
        <v>0.5</v>
      </c>
      <c r="M78" s="17">
        <f>+VLOOKUP($A$78,$P$4:$R$36,3,0)</f>
        <v>0.25</v>
      </c>
      <c r="N78" s="18"/>
    </row>
    <row r="79" spans="1:27">
      <c r="A79" s="199"/>
      <c r="B79" s="144"/>
      <c r="C79" s="84"/>
      <c r="D79" s="191"/>
      <c r="E79" s="158">
        <f>+VLOOKUP($A$78,$P$4:$S$36,4,0)</f>
        <v>0.76</v>
      </c>
      <c r="F79" s="13">
        <f t="shared" ref="F79:F80" si="48">+D79*E79</f>
        <v>0</v>
      </c>
      <c r="G79" s="13">
        <f t="shared" si="43"/>
        <v>0</v>
      </c>
      <c r="H79" s="64"/>
      <c r="I79" s="13">
        <f t="shared" si="44"/>
        <v>0</v>
      </c>
      <c r="J79" s="15">
        <f t="shared" si="46"/>
        <v>0</v>
      </c>
      <c r="K79" s="131"/>
      <c r="L79" s="17">
        <f>+VLOOKUP($A$78,$P$4:$Q$36,2,0)</f>
        <v>0.5</v>
      </c>
      <c r="M79" s="17">
        <f>+VLOOKUP($A$78,$P$4:$R$36,3,0)</f>
        <v>0.25</v>
      </c>
      <c r="N79" s="18"/>
    </row>
    <row r="80" spans="1:27" ht="15.75" thickBot="1">
      <c r="A80" s="201"/>
      <c r="B80" s="144"/>
      <c r="C80" s="84"/>
      <c r="D80" s="191"/>
      <c r="E80" s="158">
        <f>+VLOOKUP($A$78,$P$4:$S$36,4,0)</f>
        <v>0.76</v>
      </c>
      <c r="F80" s="13">
        <f t="shared" si="48"/>
        <v>0</v>
      </c>
      <c r="G80" s="13">
        <f t="shared" si="43"/>
        <v>0</v>
      </c>
      <c r="H80" s="64"/>
      <c r="I80" s="13">
        <f t="shared" si="44"/>
        <v>0</v>
      </c>
      <c r="J80" s="15">
        <f t="shared" si="46"/>
        <v>0</v>
      </c>
      <c r="K80" s="131"/>
      <c r="L80" s="17">
        <f>+VLOOKUP($A$78,$P$4:$Q$36,2,0)</f>
        <v>0.5</v>
      </c>
      <c r="M80" s="17">
        <f>+VLOOKUP($A$78,$P$4:$R$36,3,0)</f>
        <v>0.25</v>
      </c>
      <c r="N80" s="18"/>
    </row>
    <row r="81" spans="1:29" ht="15.75" customHeight="1" thickBot="1">
      <c r="A81" s="136"/>
      <c r="B81" s="34"/>
      <c r="C81" s="34"/>
      <c r="D81" s="180">
        <f>SUM(D72:D80)</f>
        <v>0</v>
      </c>
      <c r="E81" s="94"/>
      <c r="F81" s="35">
        <f>SUM(F72:F80)</f>
        <v>0</v>
      </c>
      <c r="G81" s="35">
        <f>+MIN($F$109*L81,F81)</f>
        <v>0</v>
      </c>
      <c r="H81" s="137">
        <f>+IFERROR(G81/F81,0)</f>
        <v>0</v>
      </c>
      <c r="I81" s="35">
        <f>SUM(I72:I80)</f>
        <v>0</v>
      </c>
      <c r="J81" s="38">
        <f>SUM(J72:J80)</f>
        <v>0</v>
      </c>
      <c r="K81" s="159" t="s">
        <v>10</v>
      </c>
      <c r="L81" s="40">
        <f>+VLOOKUP(A72,P4:Q36,2,0)</f>
        <v>0.5</v>
      </c>
      <c r="M81" s="41">
        <f>+VLOOKUP(A72,P4:R36,3,0)</f>
        <v>0.25</v>
      </c>
      <c r="N81" s="160"/>
    </row>
    <row r="82" spans="1:29">
      <c r="A82" s="195" t="s">
        <v>42</v>
      </c>
      <c r="B82" s="65"/>
      <c r="C82" s="16"/>
      <c r="D82" s="179"/>
      <c r="E82" s="99">
        <f>+VLOOKUP($A$82,$P$4:$S$36,4,0)</f>
        <v>0.88</v>
      </c>
      <c r="F82" s="13">
        <f>+D82*E82</f>
        <v>0</v>
      </c>
      <c r="G82" s="13">
        <f>+F82*$H$85</f>
        <v>0</v>
      </c>
      <c r="H82" s="64"/>
      <c r="I82" s="13">
        <f>+F82*$H$85</f>
        <v>0</v>
      </c>
      <c r="J82" s="15">
        <f>+MIN($G$85*$M$82,G82)</f>
        <v>0</v>
      </c>
      <c r="K82" s="100"/>
      <c r="L82" s="17">
        <f>+VLOOKUP($A$82,P4:Q36,2,0)</f>
        <v>0.25</v>
      </c>
      <c r="M82" s="17">
        <f>+VLOOKUP($A$82,P4:R36,3,0)</f>
        <v>1</v>
      </c>
    </row>
    <row r="83" spans="1:29" s="2" customFormat="1">
      <c r="A83" s="197"/>
      <c r="B83" s="65"/>
      <c r="C83" s="16"/>
      <c r="D83" s="179"/>
      <c r="E83" s="99">
        <f>+VLOOKUP($A$82,$P$4:$S$36,4,0)</f>
        <v>0.88</v>
      </c>
      <c r="F83" s="13">
        <f t="shared" ref="F83:F84" si="49">+D83*E83</f>
        <v>0</v>
      </c>
      <c r="G83" s="13">
        <f t="shared" ref="G83:G84" si="50">+F83*$H$85</f>
        <v>0</v>
      </c>
      <c r="H83" s="64"/>
      <c r="I83" s="13">
        <f t="shared" ref="I83:I84" si="51">+F83*$H$85</f>
        <v>0</v>
      </c>
      <c r="J83" s="15">
        <f t="shared" ref="J83:J84" si="52">+MIN($G$85*$M$82,G83)</f>
        <v>0</v>
      </c>
      <c r="K83" s="13"/>
      <c r="L83" s="17">
        <f>+VLOOKUP($A$82,P5:Q33,2,0)</f>
        <v>0.25</v>
      </c>
      <c r="M83" s="17">
        <f>+VLOOKUP($A$82,P5:R33,3,0)</f>
        <v>1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" customFormat="1" ht="15.75" thickBot="1">
      <c r="A84" s="196"/>
      <c r="B84" s="65"/>
      <c r="C84" s="16"/>
      <c r="D84" s="179"/>
      <c r="E84" s="99">
        <f>+VLOOKUP($A$82,$P$4:$S$36,4,0)</f>
        <v>0.88</v>
      </c>
      <c r="F84" s="13">
        <f t="shared" si="49"/>
        <v>0</v>
      </c>
      <c r="G84" s="13">
        <f t="shared" si="50"/>
        <v>0</v>
      </c>
      <c r="H84" s="64"/>
      <c r="I84" s="13">
        <f t="shared" si="51"/>
        <v>0</v>
      </c>
      <c r="J84" s="15">
        <f t="shared" si="52"/>
        <v>0</v>
      </c>
      <c r="K84" s="104"/>
      <c r="L84" s="17">
        <f>+VLOOKUP($A$82,P6:Q36,2,0)</f>
        <v>0.25</v>
      </c>
      <c r="M84" s="17">
        <f>+VLOOKUP($A$82,P6:R36,3,0)</f>
        <v>1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" customFormat="1" ht="15.75" thickBot="1">
      <c r="A85" s="151"/>
      <c r="B85" s="34"/>
      <c r="C85" s="34"/>
      <c r="D85" s="180">
        <f>SUM(D82:D84)</f>
        <v>0</v>
      </c>
      <c r="E85" s="94"/>
      <c r="F85" s="35">
        <f>SUM(F82:F84)</f>
        <v>0</v>
      </c>
      <c r="G85" s="35">
        <f>+MIN($F$109*L85,F85)</f>
        <v>0</v>
      </c>
      <c r="H85" s="137">
        <f>+IFERROR(G85/F85,0)</f>
        <v>0</v>
      </c>
      <c r="I85" s="35">
        <f>SUM(I82:I84)</f>
        <v>0</v>
      </c>
      <c r="J85" s="38">
        <f t="shared" ref="J85:K85" si="53">SUM(J82:J84)</f>
        <v>0</v>
      </c>
      <c r="K85" s="154">
        <f t="shared" si="53"/>
        <v>0</v>
      </c>
      <c r="L85" s="40">
        <f>+VLOOKUP(A82,P4:Q36,2,0)</f>
        <v>0.25</v>
      </c>
      <c r="M85" s="161">
        <f>+VLOOKUP(A82,P4:R36,3,0)</f>
        <v>1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" customFormat="1">
      <c r="A86" s="202" t="s">
        <v>39</v>
      </c>
      <c r="B86" s="162"/>
      <c r="C86" s="163"/>
      <c r="D86" s="192"/>
      <c r="E86" s="164">
        <f>+VLOOKUP($A$86,$P$5:$S$29,4,FALSE)</f>
        <v>0.92</v>
      </c>
      <c r="F86" s="100">
        <f>+D86*E86</f>
        <v>0</v>
      </c>
      <c r="G86" s="165">
        <f>+F86*$H$92</f>
        <v>0</v>
      </c>
      <c r="H86" s="166"/>
      <c r="I86" s="165">
        <f>+F86*$H$92</f>
        <v>0</v>
      </c>
      <c r="J86" s="47">
        <f>+MIN($G$92*$M$86,G86)</f>
        <v>0</v>
      </c>
      <c r="K86" s="47"/>
      <c r="L86" s="167">
        <f t="shared" ref="L86:L92" si="54">+VLOOKUP($A$86,$P$5:$S$29,2,FALSE)</f>
        <v>1</v>
      </c>
      <c r="M86" s="167">
        <f t="shared" ref="M86:M92" si="55">+VLOOKUP($A$86,$P$5:$R$29,3,FALSE)</f>
        <v>0.25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" customFormat="1">
      <c r="A87" s="203"/>
      <c r="B87" s="130"/>
      <c r="C87" s="155"/>
      <c r="D87" s="181"/>
      <c r="E87" s="46">
        <f>+VLOOKUP($A$86,$P$5:$S$29,4,FALSE)</f>
        <v>0.92</v>
      </c>
      <c r="F87" s="104">
        <f t="shared" ref="F87:F91" si="56">+D87*E87</f>
        <v>0</v>
      </c>
      <c r="G87" s="165">
        <f t="shared" ref="G87:G91" si="57">+F87*$H$92</f>
        <v>0</v>
      </c>
      <c r="H87" s="64"/>
      <c r="I87" s="165">
        <f t="shared" ref="I87:I91" si="58">+F87*$H$92</f>
        <v>0</v>
      </c>
      <c r="J87" s="47">
        <f t="shared" ref="J87:J91" si="59">+MIN($G$92*$M$86,G87)</f>
        <v>0</v>
      </c>
      <c r="K87" s="15"/>
      <c r="L87" s="17">
        <f t="shared" si="54"/>
        <v>1</v>
      </c>
      <c r="M87" s="17">
        <f t="shared" si="55"/>
        <v>0.25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" customFormat="1">
      <c r="A88" s="203" t="s">
        <v>40</v>
      </c>
      <c r="B88" s="133"/>
      <c r="C88" s="62"/>
      <c r="D88" s="186"/>
      <c r="E88" s="63">
        <f>+VLOOKUP($A$88,$P$5:$S$29,4,FALSE)</f>
        <v>0.79</v>
      </c>
      <c r="F88" s="104">
        <f t="shared" si="56"/>
        <v>0</v>
      </c>
      <c r="G88" s="165">
        <f t="shared" si="57"/>
        <v>0</v>
      </c>
      <c r="H88" s="64"/>
      <c r="I88" s="165">
        <f t="shared" si="58"/>
        <v>0</v>
      </c>
      <c r="J88" s="47">
        <f t="shared" si="59"/>
        <v>0</v>
      </c>
      <c r="K88" s="15"/>
      <c r="L88" s="17">
        <f t="shared" si="54"/>
        <v>1</v>
      </c>
      <c r="M88" s="17">
        <f t="shared" si="55"/>
        <v>0.25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" customFormat="1">
      <c r="A89" s="203"/>
      <c r="B89" s="133"/>
      <c r="C89" s="62"/>
      <c r="D89" s="186"/>
      <c r="E89" s="63">
        <f>+VLOOKUP($A$88,$P$5:$S$29,4,FALSE)</f>
        <v>0.79</v>
      </c>
      <c r="F89" s="104">
        <f t="shared" si="56"/>
        <v>0</v>
      </c>
      <c r="G89" s="165">
        <f t="shared" si="57"/>
        <v>0</v>
      </c>
      <c r="H89" s="64"/>
      <c r="I89" s="165">
        <f t="shared" si="58"/>
        <v>0</v>
      </c>
      <c r="J89" s="47">
        <f t="shared" si="59"/>
        <v>0</v>
      </c>
      <c r="K89" s="15"/>
      <c r="L89" s="17">
        <f t="shared" si="54"/>
        <v>1</v>
      </c>
      <c r="M89" s="17">
        <f t="shared" si="55"/>
        <v>0.25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" customFormat="1">
      <c r="A90" s="203" t="s">
        <v>41</v>
      </c>
      <c r="B90" s="144"/>
      <c r="C90" s="84"/>
      <c r="D90" s="191"/>
      <c r="E90" s="85">
        <f>+VLOOKUP($A$90,$P$5:$S$29,4,FALSE)</f>
        <v>0.76</v>
      </c>
      <c r="F90" s="104">
        <f t="shared" si="56"/>
        <v>0</v>
      </c>
      <c r="G90" s="165">
        <f t="shared" si="57"/>
        <v>0</v>
      </c>
      <c r="H90" s="64"/>
      <c r="I90" s="165">
        <f t="shared" si="58"/>
        <v>0</v>
      </c>
      <c r="J90" s="47">
        <f t="shared" si="59"/>
        <v>0</v>
      </c>
      <c r="K90" s="15"/>
      <c r="L90" s="17">
        <f t="shared" si="54"/>
        <v>1</v>
      </c>
      <c r="M90" s="17">
        <f t="shared" si="55"/>
        <v>0.25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" customFormat="1" ht="15.75" thickBot="1">
      <c r="A91" s="204"/>
      <c r="B91" s="144"/>
      <c r="C91" s="84"/>
      <c r="D91" s="191"/>
      <c r="E91" s="85">
        <f>+VLOOKUP($A$90,$P$5:$S$29,4,FALSE)</f>
        <v>0.76</v>
      </c>
      <c r="F91" s="104">
        <f t="shared" si="56"/>
        <v>0</v>
      </c>
      <c r="G91" s="165">
        <f t="shared" si="57"/>
        <v>0</v>
      </c>
      <c r="H91" s="64"/>
      <c r="I91" s="165">
        <f t="shared" si="58"/>
        <v>0</v>
      </c>
      <c r="J91" s="47">
        <f t="shared" si="59"/>
        <v>0</v>
      </c>
      <c r="K91" s="15"/>
      <c r="L91" s="17">
        <f t="shared" si="54"/>
        <v>1</v>
      </c>
      <c r="M91" s="17">
        <f t="shared" si="55"/>
        <v>0.25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" customFormat="1" ht="15.75" thickBot="1">
      <c r="A92" s="151"/>
      <c r="B92" s="34"/>
      <c r="C92" s="34"/>
      <c r="D92" s="180">
        <f>SUM(D86:D91)</f>
        <v>0</v>
      </c>
      <c r="E92" s="94"/>
      <c r="F92" s="35">
        <f>SUM(F86:F91)</f>
        <v>0</v>
      </c>
      <c r="G92" s="35">
        <f>+MIN($F$109*L92,F92)</f>
        <v>0</v>
      </c>
      <c r="H92" s="137">
        <f>+IFERROR(G92/F92,0)</f>
        <v>0</v>
      </c>
      <c r="I92" s="35">
        <f>SUM(I86:I91)</f>
        <v>0</v>
      </c>
      <c r="J92" s="38">
        <f>SUM(J86:J91)</f>
        <v>0</v>
      </c>
      <c r="K92" s="154">
        <f>SUM(K86:K91)</f>
        <v>0</v>
      </c>
      <c r="L92" s="40">
        <f t="shared" si="54"/>
        <v>1</v>
      </c>
      <c r="M92" s="161">
        <f t="shared" si="55"/>
        <v>0.25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" customFormat="1">
      <c r="A93" s="197" t="str">
        <f>+P31</f>
        <v>HS Şemsiye Fonu Payları</v>
      </c>
      <c r="B93" s="162"/>
      <c r="C93" s="163"/>
      <c r="D93" s="192"/>
      <c r="E93" s="164">
        <f>+VLOOKUP($A$93,$P$4:$S$36,4,0)</f>
        <v>0.88</v>
      </c>
      <c r="F93" s="100">
        <f>+D93*E93</f>
        <v>0</v>
      </c>
      <c r="G93" s="165">
        <f>+F93*$H$95</f>
        <v>0</v>
      </c>
      <c r="H93" s="166"/>
      <c r="I93" s="165">
        <f>+F93*$H$95</f>
        <v>0</v>
      </c>
      <c r="J93" s="47">
        <f>+MIN($G$95*$M$93,G93)</f>
        <v>0</v>
      </c>
      <c r="K93" s="47"/>
      <c r="L93" s="167">
        <f>+VLOOKUP($A$93,P4:Q36,2,0)</f>
        <v>0.5</v>
      </c>
      <c r="M93" s="167">
        <f>+VLOOKUP($A$93,P4:R36,3,0)</f>
        <v>0.2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" customFormat="1" ht="15.75" thickBot="1">
      <c r="A94" s="196"/>
      <c r="B94" s="168"/>
      <c r="C94" s="155"/>
      <c r="D94" s="181"/>
      <c r="E94" s="164">
        <f>+VLOOKUP($A$93,$P$4:$S$36,4,0)</f>
        <v>0.88</v>
      </c>
      <c r="F94" s="104">
        <f t="shared" ref="F94" si="60">+D94*E94</f>
        <v>0</v>
      </c>
      <c r="G94" s="165">
        <f>+F94*$H$95</f>
        <v>0</v>
      </c>
      <c r="H94" s="64"/>
      <c r="I94" s="165">
        <f>+F94*$H$95</f>
        <v>0</v>
      </c>
      <c r="J94" s="47">
        <f>+MIN($G$95*$M$93,G94)</f>
        <v>0</v>
      </c>
      <c r="K94" s="131"/>
      <c r="L94" s="17">
        <f>+VLOOKUP($A$93,P5:Q33,2,0)</f>
        <v>0.5</v>
      </c>
      <c r="M94" s="17">
        <f>+VLOOKUP($A$93,P5:R33,3,0)</f>
        <v>0.2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" customFormat="1" ht="15.75" thickBot="1">
      <c r="A95" s="151"/>
      <c r="B95" s="34"/>
      <c r="C95" s="34"/>
      <c r="D95" s="180">
        <f>SUM(D93:D94)</f>
        <v>0</v>
      </c>
      <c r="E95" s="94"/>
      <c r="F95" s="35">
        <f>SUM(F93:F94)</f>
        <v>0</v>
      </c>
      <c r="G95" s="35">
        <f>+MIN($F$109*L95,F95)</f>
        <v>0</v>
      </c>
      <c r="H95" s="137">
        <f>+IFERROR(G95/F95,0)</f>
        <v>0</v>
      </c>
      <c r="I95" s="35">
        <f>SUM(I93:I94)</f>
        <v>0</v>
      </c>
      <c r="J95" s="35">
        <f>SUM(J93:J94)</f>
        <v>0</v>
      </c>
      <c r="K95" s="35">
        <f>SUM(K93:K94)</f>
        <v>0</v>
      </c>
      <c r="L95" s="41">
        <f>+VLOOKUP($A$93,$P$4:$Q$36,2,0)</f>
        <v>0.5</v>
      </c>
      <c r="M95" s="41">
        <f>+VLOOKUP($A$93,$P$4:$R$36,3,0)</f>
        <v>0.2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" customFormat="1">
      <c r="A96" s="195" t="str">
        <f>+P32</f>
        <v>BA Şemsiye Fonu Payları</v>
      </c>
      <c r="B96" s="169"/>
      <c r="C96" s="62"/>
      <c r="D96" s="186"/>
      <c r="E96" s="63">
        <f>+VLOOKUP($A$96,$P$4:$S$36,4,0)</f>
        <v>0.93</v>
      </c>
      <c r="F96" s="104">
        <f>+D96*E96</f>
        <v>0</v>
      </c>
      <c r="G96" s="165">
        <f>+F96*$H$98</f>
        <v>0</v>
      </c>
      <c r="H96" s="64"/>
      <c r="I96" s="165">
        <f>+F96*$H$98</f>
        <v>0</v>
      </c>
      <c r="J96" s="47">
        <f>+MIN($G$98*$M$96,G96)</f>
        <v>0</v>
      </c>
      <c r="K96" s="16"/>
      <c r="L96" s="17">
        <f>+VLOOKUP($A$96,P6:Q36,2,0)</f>
        <v>0.5</v>
      </c>
      <c r="M96" s="17">
        <f>+VLOOKUP($A$96,P6:R36,3,0)</f>
        <v>0.2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" customFormat="1" ht="15.75" thickBot="1">
      <c r="A97" s="196"/>
      <c r="B97" s="169"/>
      <c r="C97" s="62"/>
      <c r="D97" s="186"/>
      <c r="E97" s="63">
        <f>+VLOOKUP($A$96,$P$4:$S$36,4,0)</f>
        <v>0.93</v>
      </c>
      <c r="F97" s="104">
        <f>+D97*E97</f>
        <v>0</v>
      </c>
      <c r="G97" s="165">
        <f>+F97*$H$98</f>
        <v>0</v>
      </c>
      <c r="H97" s="64"/>
      <c r="I97" s="165">
        <f>+F97*$H$98</f>
        <v>0</v>
      </c>
      <c r="J97" s="47">
        <f>+MIN($G$98*$M$96,G97)</f>
        <v>0</v>
      </c>
      <c r="K97" s="16"/>
      <c r="L97" s="17">
        <f>+VLOOKUP($A$96,P7:Q38,2,0)</f>
        <v>0.5</v>
      </c>
      <c r="M97" s="17">
        <f>+VLOOKUP($A$96,P7:R38,3,0)</f>
        <v>0.2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" customFormat="1" ht="15.75" thickBot="1">
      <c r="A98" s="151"/>
      <c r="B98" s="34"/>
      <c r="C98" s="34"/>
      <c r="D98" s="180">
        <f>SUM(D96:D97)</f>
        <v>0</v>
      </c>
      <c r="E98" s="94"/>
      <c r="F98" s="35">
        <f>SUM(F96:F97)</f>
        <v>0</v>
      </c>
      <c r="G98" s="35">
        <f>+MIN($F$109*L98,F98)</f>
        <v>0</v>
      </c>
      <c r="H98" s="137">
        <f>+IFERROR(G98/F98,0)</f>
        <v>0</v>
      </c>
      <c r="I98" s="35">
        <f>SUM(I96:I97)</f>
        <v>0</v>
      </c>
      <c r="J98" s="35">
        <f>SUM(J96:J97)</f>
        <v>0</v>
      </c>
      <c r="K98" s="35">
        <f>SUM(K96:K97)</f>
        <v>0</v>
      </c>
      <c r="L98" s="41">
        <f>+VLOOKUP($A$96,$P$4:$Q$36,2,0)</f>
        <v>0.5</v>
      </c>
      <c r="M98" s="41">
        <f>+VLOOKUP($A$96,$P$4:$R$36,3,0)</f>
        <v>0.2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" customFormat="1">
      <c r="A99" s="195" t="s">
        <v>48</v>
      </c>
      <c r="B99" s="169"/>
      <c r="C99" s="62"/>
      <c r="D99" s="186"/>
      <c r="E99" s="63">
        <f>+VLOOKUP($A$99,$P$4:$S$36,4,0)</f>
        <v>0.97</v>
      </c>
      <c r="F99" s="104">
        <f>+D99*E99</f>
        <v>0</v>
      </c>
      <c r="G99" s="165">
        <f>+F99*$H$101</f>
        <v>0</v>
      </c>
      <c r="H99" s="64"/>
      <c r="I99" s="165">
        <f>+F99*$H$101</f>
        <v>0</v>
      </c>
      <c r="J99" s="47">
        <f>+MIN($G$101*$M$99,G99)</f>
        <v>0</v>
      </c>
      <c r="K99" s="16"/>
      <c r="L99" s="17">
        <f>+VLOOKUP($A$99,P9:Q39,2,0)</f>
        <v>0.9</v>
      </c>
      <c r="M99" s="17">
        <f>+VLOOKUP($A$99,P9:R39,3,0)</f>
        <v>0.1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" customFormat="1" ht="15.75" thickBot="1">
      <c r="A100" s="196"/>
      <c r="B100" s="169"/>
      <c r="C100" s="62"/>
      <c r="D100" s="186"/>
      <c r="E100" s="63">
        <f>+VLOOKUP($A$99,$P$4:$S$36,4,0)</f>
        <v>0.97</v>
      </c>
      <c r="F100" s="104">
        <f>+D100*E100</f>
        <v>0</v>
      </c>
      <c r="G100" s="165">
        <f>+F100*$H$101</f>
        <v>0</v>
      </c>
      <c r="H100" s="64"/>
      <c r="I100" s="165">
        <f>+F100*$H$101</f>
        <v>0</v>
      </c>
      <c r="J100" s="47">
        <f>+MIN($G$101*$M$99,G100)</f>
        <v>0</v>
      </c>
      <c r="K100" s="16"/>
      <c r="L100" s="17">
        <f>+VLOOKUP($A$99,P10:Q41,2,0)</f>
        <v>0.9</v>
      </c>
      <c r="M100" s="17">
        <f>+VLOOKUP($A$99,P10:R41,3,0)</f>
        <v>0.1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" customFormat="1" ht="15.75" thickBot="1">
      <c r="A101" s="151"/>
      <c r="B101" s="34"/>
      <c r="C101" s="34"/>
      <c r="D101" s="180">
        <f>SUM(D99:D100)</f>
        <v>0</v>
      </c>
      <c r="E101" s="94"/>
      <c r="F101" s="35">
        <f>SUM(F99:F100)</f>
        <v>0</v>
      </c>
      <c r="G101" s="35">
        <f>+MIN($F$109*L101,F101)</f>
        <v>0</v>
      </c>
      <c r="H101" s="137">
        <f>+IFERROR(G101/F101,0)</f>
        <v>0</v>
      </c>
      <c r="I101" s="35">
        <f>SUM(I99:I100)</f>
        <v>0</v>
      </c>
      <c r="J101" s="35">
        <f>SUM(J99:J100)</f>
        <v>0</v>
      </c>
      <c r="K101" s="35">
        <f>SUM(K99:K100)</f>
        <v>0</v>
      </c>
      <c r="L101" s="41">
        <f>+VLOOKUP($A$99,$P$4:$Q$36,2,0)</f>
        <v>0.9</v>
      </c>
      <c r="M101" s="41">
        <f>+VLOOKUP($A$99,$P$4:$R$36,3,0)</f>
        <v>0.1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" customFormat="1">
      <c r="A102" s="195" t="s">
        <v>45</v>
      </c>
      <c r="B102" s="65"/>
      <c r="C102" s="16"/>
      <c r="D102" s="179"/>
      <c r="E102" s="99">
        <f>+VLOOKUP($A$102,$P$4:$S$36,4,0)</f>
        <v>1</v>
      </c>
      <c r="F102" s="104">
        <f>+D102*E102</f>
        <v>0</v>
      </c>
      <c r="G102" s="13">
        <f>+F102*$H$104</f>
        <v>0</v>
      </c>
      <c r="H102" s="64"/>
      <c r="I102" s="13">
        <f>+F102*$H$104</f>
        <v>0</v>
      </c>
      <c r="J102" s="15">
        <f>+MIN($G$104*$M$102,G102)</f>
        <v>0</v>
      </c>
      <c r="K102" s="16"/>
      <c r="L102" s="17">
        <f>+VLOOKUP($A$102,$P$4:$R$36,2,0)</f>
        <v>0.5</v>
      </c>
      <c r="M102" s="17">
        <f>+VLOOKUP($A$102,$P$4:$R$36,3,0)</f>
        <v>1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ht="15.75" thickBot="1">
      <c r="A103" s="196"/>
      <c r="B103" s="65"/>
      <c r="C103" s="16"/>
      <c r="D103" s="179"/>
      <c r="E103" s="99">
        <f>+VLOOKUP($A$102,$P$4:$S$36,4,0)</f>
        <v>1</v>
      </c>
      <c r="F103" s="104">
        <f>+D103*E103</f>
        <v>0</v>
      </c>
      <c r="G103" s="13">
        <f>+F103*$H$104</f>
        <v>0</v>
      </c>
      <c r="H103" s="64"/>
      <c r="I103" s="13">
        <f>+F103*$H$104</f>
        <v>0</v>
      </c>
      <c r="J103" s="15">
        <f>+MIN($G$104*$M$102,G103)</f>
        <v>0</v>
      </c>
      <c r="K103" s="16"/>
      <c r="L103" s="17">
        <f>+VLOOKUP($A$102,$P$4:$R$36,2,0)</f>
        <v>0.5</v>
      </c>
      <c r="M103" s="17">
        <f>+VLOOKUP($A$102,$P$4:$R$36,3,0)</f>
        <v>1</v>
      </c>
    </row>
    <row r="104" spans="1:29" ht="15.75" thickBot="1">
      <c r="A104" s="151"/>
      <c r="B104" s="34"/>
      <c r="C104" s="34"/>
      <c r="D104" s="180">
        <f>SUM(D102:D103)</f>
        <v>0</v>
      </c>
      <c r="E104" s="94"/>
      <c r="F104" s="35">
        <f>SUM(F102:F103)</f>
        <v>0</v>
      </c>
      <c r="G104" s="35">
        <f>+MIN($F$109*L104,F104)</f>
        <v>0</v>
      </c>
      <c r="H104" s="137">
        <f>+IFERROR(G104/F104,0)</f>
        <v>0</v>
      </c>
      <c r="I104" s="35">
        <f>SUM(I102:I103)</f>
        <v>0</v>
      </c>
      <c r="J104" s="35">
        <f>SUM(J102:J103)</f>
        <v>0</v>
      </c>
      <c r="K104" s="35">
        <f>SUM(K102:K103)</f>
        <v>0</v>
      </c>
      <c r="L104" s="41">
        <f>+VLOOKUP(A102,P4:Q36,2,0)</f>
        <v>0.5</v>
      </c>
      <c r="M104" s="41">
        <f>+VLOOKUP(A102,P4:R36,3,0)</f>
        <v>1</v>
      </c>
    </row>
    <row r="105" spans="1:29">
      <c r="A105" s="195" t="s">
        <v>52</v>
      </c>
      <c r="B105" s="65"/>
      <c r="C105" s="16"/>
      <c r="D105" s="179"/>
      <c r="E105" s="99">
        <f>+VLOOKUP($A$105,$P$4:$S$36,4,0)</f>
        <v>1</v>
      </c>
      <c r="F105" s="104">
        <f>+D105*E105</f>
        <v>0</v>
      </c>
      <c r="G105" s="13">
        <f>+F105*$H$107</f>
        <v>0</v>
      </c>
      <c r="H105" s="64"/>
      <c r="I105" s="13">
        <f>+F105*$H$107</f>
        <v>0</v>
      </c>
      <c r="J105" s="15">
        <f>+MIN($G$107*$M$105,G105)</f>
        <v>0</v>
      </c>
      <c r="K105" s="16"/>
      <c r="L105" s="17">
        <f>+VLOOKUP($A$105,$P$4:$R$36,2,0)</f>
        <v>0.25</v>
      </c>
      <c r="M105" s="17">
        <f>+VLOOKUP($A$105,$P$4:$R$36,3,0)</f>
        <v>0.2</v>
      </c>
    </row>
    <row r="106" spans="1:29" ht="15.75" thickBot="1">
      <c r="A106" s="196"/>
      <c r="B106" s="65"/>
      <c r="C106" s="16"/>
      <c r="D106" s="179"/>
      <c r="E106" s="99">
        <f>+VLOOKUP($A$105,$P$4:$S$36,4,0)</f>
        <v>1</v>
      </c>
      <c r="F106" s="104">
        <f>+D106*E106</f>
        <v>0</v>
      </c>
      <c r="G106" s="13">
        <f>+F106*$H$107</f>
        <v>0</v>
      </c>
      <c r="H106" s="64"/>
      <c r="I106" s="13">
        <f>+F106*$H$107</f>
        <v>0</v>
      </c>
      <c r="J106" s="15">
        <f>+MIN($G$107*$M$105,G106)</f>
        <v>0</v>
      </c>
      <c r="K106" s="16"/>
      <c r="L106" s="17">
        <f>+VLOOKUP($A$105,$P$4:$R$36,2,0)</f>
        <v>0.25</v>
      </c>
      <c r="M106" s="17">
        <f>+VLOOKUP($A$105,$P$4:$R$36,3,0)</f>
        <v>0.2</v>
      </c>
    </row>
    <row r="107" spans="1:29" ht="15.75" thickBot="1">
      <c r="A107" s="151"/>
      <c r="B107" s="34"/>
      <c r="C107" s="34"/>
      <c r="D107" s="180">
        <f>SUM(D105:D106)</f>
        <v>0</v>
      </c>
      <c r="E107" s="170"/>
      <c r="F107" s="35">
        <f>SUM(F105:F106)</f>
        <v>0</v>
      </c>
      <c r="G107" s="35">
        <f>+MIN($F$109*L107,F107)</f>
        <v>0</v>
      </c>
      <c r="H107" s="137">
        <f>+IFERROR(G107/F107,0)</f>
        <v>0</v>
      </c>
      <c r="I107" s="35">
        <f>SUM(I105:I106)</f>
        <v>0</v>
      </c>
      <c r="J107" s="35">
        <f>SUM(J105:J106)</f>
        <v>0</v>
      </c>
      <c r="K107" s="35">
        <f>SUM(K105:K106)</f>
        <v>0</v>
      </c>
      <c r="L107" s="41">
        <f>+VLOOKUP(A105,P4:Q36,2,0)</f>
        <v>0.25</v>
      </c>
      <c r="M107" s="41">
        <f>+VLOOKUP(A105,P4:R36,3,0)</f>
        <v>0.2</v>
      </c>
    </row>
    <row r="108" spans="1:29" s="5" customFormat="1" ht="15.75" thickBot="1">
      <c r="A108"/>
      <c r="B108"/>
      <c r="C108"/>
      <c r="D108" s="177"/>
      <c r="E108"/>
      <c r="F108" s="75"/>
      <c r="G108" s="75"/>
      <c r="J108" s="75"/>
      <c r="K108"/>
      <c r="L108"/>
      <c r="M108"/>
      <c r="N108" s="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5.75" thickBot="1">
      <c r="A109" s="171" t="s">
        <v>47</v>
      </c>
      <c r="B109" s="172"/>
      <c r="C109" s="172"/>
      <c r="D109" s="193"/>
      <c r="E109" s="172"/>
      <c r="F109" s="173">
        <f>+F10+F26+F36+F45+F58+F71+F81+F85+F92+F95+F104+F107+F98+F101</f>
        <v>0</v>
      </c>
      <c r="G109" s="173">
        <f>+G10+G26+G36+G45+G58+G71+G81+G85+G92+G95+G104+G107+G98+G101</f>
        <v>0</v>
      </c>
      <c r="H109" s="173"/>
      <c r="I109" s="173"/>
      <c r="J109" s="173">
        <f>+J10+J26+J36+J45+J58+J71+J81+J85+J92+J95+J104+J107+J98+J101</f>
        <v>0</v>
      </c>
      <c r="K109" s="173"/>
      <c r="L109" s="173"/>
      <c r="M109" s="174"/>
      <c r="N109" s="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1" spans="1:29" s="5" customFormat="1">
      <c r="A111"/>
      <c r="B111"/>
      <c r="C111"/>
      <c r="D111" s="177"/>
      <c r="E111"/>
      <c r="F111" s="142"/>
      <c r="G111" s="142"/>
      <c r="J111"/>
      <c r="K111"/>
      <c r="L111"/>
      <c r="M111"/>
      <c r="N111" s="2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>
      <c r="A112"/>
      <c r="B112"/>
      <c r="C112"/>
      <c r="D112" s="177"/>
      <c r="E112"/>
      <c r="F112" s="175"/>
      <c r="G112"/>
      <c r="J112"/>
      <c r="K112"/>
      <c r="L112"/>
      <c r="M112"/>
      <c r="N112" s="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s="5" customFormat="1">
      <c r="A115"/>
      <c r="B115"/>
      <c r="C115"/>
      <c r="D115" s="177"/>
      <c r="E115"/>
      <c r="F115" s="142"/>
      <c r="G115" s="141"/>
      <c r="J115"/>
      <c r="K115"/>
      <c r="L115"/>
      <c r="M115"/>
      <c r="N115" s="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5" customFormat="1">
      <c r="A116"/>
      <c r="B116"/>
      <c r="C116"/>
      <c r="D116" s="177"/>
      <c r="E116"/>
      <c r="F116"/>
      <c r="G116" s="176"/>
      <c r="J116"/>
      <c r="K116"/>
      <c r="L116"/>
      <c r="M116"/>
      <c r="N116" s="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8" spans="1:29" s="5" customFormat="1" ht="33.75" customHeight="1">
      <c r="A118"/>
      <c r="B118"/>
      <c r="C118"/>
      <c r="D118" s="177"/>
      <c r="E118"/>
      <c r="F118"/>
      <c r="G118"/>
      <c r="J118"/>
      <c r="K118"/>
      <c r="L118"/>
      <c r="M118"/>
      <c r="N118" s="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0">
    <mergeCell ref="P39:W39"/>
    <mergeCell ref="A52:A54"/>
    <mergeCell ref="A5:A9"/>
    <mergeCell ref="A11:A15"/>
    <mergeCell ref="A16:A20"/>
    <mergeCell ref="A21:A25"/>
    <mergeCell ref="A27:A29"/>
    <mergeCell ref="A30:A32"/>
    <mergeCell ref="A33:A35"/>
    <mergeCell ref="A37:A40"/>
    <mergeCell ref="A41:A44"/>
    <mergeCell ref="A46:A48"/>
    <mergeCell ref="A49:A51"/>
    <mergeCell ref="A90:A91"/>
    <mergeCell ref="A55:A57"/>
    <mergeCell ref="A59:A61"/>
    <mergeCell ref="A62:A64"/>
    <mergeCell ref="A65:A67"/>
    <mergeCell ref="A68:A70"/>
    <mergeCell ref="A72:A74"/>
    <mergeCell ref="A75:A77"/>
    <mergeCell ref="A78:A80"/>
    <mergeCell ref="A82:A84"/>
    <mergeCell ref="A86:A87"/>
    <mergeCell ref="A88:A89"/>
    <mergeCell ref="A93:A94"/>
    <mergeCell ref="A96:A97"/>
    <mergeCell ref="A99:A100"/>
    <mergeCell ref="A102:A103"/>
    <mergeCell ref="A105:A106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DC3C-1B61-4A1C-9B7E-3955F9A74811}">
  <sheetPr>
    <tabColor rgb="FFFFFF00"/>
  </sheetPr>
  <dimension ref="A1:AC118"/>
  <sheetViews>
    <sheetView topLeftCell="A19" zoomScale="70" zoomScaleNormal="70" workbookViewId="0">
      <selection activeCell="F46" sqref="F46"/>
    </sheetView>
  </sheetViews>
  <sheetFormatPr defaultRowHeight="15"/>
  <cols>
    <col min="1" max="1" width="29.5703125" customWidth="1"/>
    <col min="2" max="2" width="20.5703125" bestFit="1" customWidth="1"/>
    <col min="3" max="3" width="15.140625" customWidth="1"/>
    <col min="4" max="4" width="14.5703125" style="177" bestFit="1" customWidth="1"/>
    <col min="6" max="6" width="24.42578125" customWidth="1"/>
    <col min="7" max="7" width="26" bestFit="1" customWidth="1"/>
    <col min="8" max="8" width="12" style="5" bestFit="1" customWidth="1"/>
    <col min="9" max="9" width="19" style="5" bestFit="1" customWidth="1"/>
    <col min="10" max="10" width="26" bestFit="1" customWidth="1"/>
    <col min="11" max="11" width="16.140625" customWidth="1"/>
    <col min="12" max="12" width="11.7109375" customWidth="1"/>
    <col min="13" max="13" width="15.42578125" customWidth="1"/>
    <col min="14" max="14" width="18" style="2" bestFit="1" customWidth="1"/>
    <col min="15" max="15" width="15.28515625" bestFit="1" customWidth="1"/>
    <col min="16" max="16" width="27.85546875" customWidth="1"/>
    <col min="17" max="17" width="10.42578125" customWidth="1"/>
    <col min="18" max="20" width="10.140625" customWidth="1"/>
    <col min="21" max="21" width="19.42578125" customWidth="1"/>
    <col min="22" max="22" width="16" bestFit="1" customWidth="1"/>
    <col min="23" max="23" width="19.140625" bestFit="1" customWidth="1"/>
    <col min="24" max="24" width="8" bestFit="1" customWidth="1"/>
    <col min="25" max="25" width="21.42578125" bestFit="1" customWidth="1"/>
    <col min="26" max="27" width="20.140625" bestFit="1" customWidth="1"/>
    <col min="28" max="28" width="12.5703125" customWidth="1"/>
    <col min="29" max="29" width="14.28515625" customWidth="1"/>
  </cols>
  <sheetData>
    <row r="1" spans="1:20" ht="15.75" thickBot="1">
      <c r="F1" s="1" t="s">
        <v>0</v>
      </c>
      <c r="G1" s="1" t="s">
        <v>1</v>
      </c>
      <c r="H1" s="1"/>
      <c r="I1" s="1"/>
      <c r="J1" s="1" t="s">
        <v>2</v>
      </c>
    </row>
    <row r="2" spans="1:20">
      <c r="F2" s="3">
        <f>+F109</f>
        <v>0</v>
      </c>
      <c r="G2" s="3">
        <f>+G109</f>
        <v>0</v>
      </c>
      <c r="H2" s="4"/>
      <c r="I2" s="4"/>
      <c r="J2" s="3">
        <f>+J109</f>
        <v>0</v>
      </c>
    </row>
    <row r="3" spans="1:20" ht="15.75" thickBot="1"/>
    <row r="4" spans="1:20" ht="70.5" customHeight="1" thickTop="1" thickBot="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0</v>
      </c>
      <c r="G4" s="6" t="s">
        <v>1</v>
      </c>
      <c r="H4" s="6" t="s">
        <v>8</v>
      </c>
      <c r="I4" s="6" t="s">
        <v>9</v>
      </c>
      <c r="J4" s="6" t="s">
        <v>2</v>
      </c>
      <c r="K4" s="6" t="s">
        <v>10</v>
      </c>
      <c r="L4" s="6" t="s">
        <v>11</v>
      </c>
      <c r="M4" s="6" t="s">
        <v>12</v>
      </c>
      <c r="N4" s="8"/>
      <c r="P4" s="9" t="s">
        <v>3</v>
      </c>
      <c r="Q4" s="10" t="s">
        <v>11</v>
      </c>
      <c r="R4" s="10" t="s">
        <v>12</v>
      </c>
      <c r="S4" s="11" t="s">
        <v>13</v>
      </c>
      <c r="T4" s="12"/>
    </row>
    <row r="5" spans="1:20" ht="15.75" thickTop="1">
      <c r="A5" s="211" t="s">
        <v>14</v>
      </c>
      <c r="B5" s="13"/>
      <c r="C5" s="13"/>
      <c r="D5" s="178"/>
      <c r="E5" s="14">
        <f>+VLOOKUP($A$5,$P$5:$S$29,4,FALSE)</f>
        <v>1</v>
      </c>
      <c r="F5" s="13">
        <f>+D5*E5</f>
        <v>0</v>
      </c>
      <c r="G5" s="13">
        <f>+F5*$H$10</f>
        <v>0</v>
      </c>
      <c r="H5" s="13"/>
      <c r="I5" s="13">
        <f>+F5*$H$10</f>
        <v>0</v>
      </c>
      <c r="J5" s="15">
        <f>MIN($G$10*$M$5,G5)</f>
        <v>0</v>
      </c>
      <c r="K5" s="16"/>
      <c r="L5" s="17">
        <f>+VLOOKUP($A$5,$P$5:$Q$29,2,FALSE)</f>
        <v>1</v>
      </c>
      <c r="M5" s="17">
        <f>+VLOOKUP($A$5,$P$5:$R$29,3,FALSE)</f>
        <v>1</v>
      </c>
      <c r="N5" s="18"/>
      <c r="P5" s="19" t="s">
        <v>15</v>
      </c>
      <c r="Q5" s="20">
        <v>1</v>
      </c>
      <c r="R5" s="20">
        <v>0.35</v>
      </c>
      <c r="S5" s="21">
        <v>0.94</v>
      </c>
      <c r="T5" s="22"/>
    </row>
    <row r="6" spans="1:20">
      <c r="A6" s="207"/>
      <c r="B6" s="13"/>
      <c r="C6" s="13"/>
      <c r="D6" s="179"/>
      <c r="E6" s="14">
        <f>+VLOOKUP($A$5,$P$5:$S$29,4,FALSE)</f>
        <v>1</v>
      </c>
      <c r="F6" s="13">
        <f>+D6*E6</f>
        <v>0</v>
      </c>
      <c r="G6" s="13">
        <f>+F6*$H$10</f>
        <v>0</v>
      </c>
      <c r="H6" s="13"/>
      <c r="I6" s="13">
        <f>+F6*$H$10</f>
        <v>0</v>
      </c>
      <c r="J6" s="15">
        <f t="shared" ref="J6:J9" si="0">MIN($G$10*$M$5,G6)</f>
        <v>0</v>
      </c>
      <c r="K6" s="16"/>
      <c r="L6" s="17">
        <f>+VLOOKUP($A$5,$P$5:$Q$29,2,FALSE)</f>
        <v>1</v>
      </c>
      <c r="M6" s="17">
        <f>+VLOOKUP($A$5,$P$5:$R$29,3,FALSE)</f>
        <v>1</v>
      </c>
      <c r="N6" s="18"/>
      <c r="P6" s="23" t="s">
        <v>16</v>
      </c>
      <c r="Q6" s="24">
        <v>1</v>
      </c>
      <c r="R6" s="24">
        <v>0.35</v>
      </c>
      <c r="S6" s="25">
        <v>0.81</v>
      </c>
      <c r="T6" s="22"/>
    </row>
    <row r="7" spans="1:20" ht="15.75" thickBot="1">
      <c r="A7" s="207"/>
      <c r="B7" s="13"/>
      <c r="C7" s="13"/>
      <c r="D7" s="179"/>
      <c r="E7" s="14">
        <f>+VLOOKUP($A$5,$P$5:$S$29,4,FALSE)</f>
        <v>1</v>
      </c>
      <c r="F7" s="13">
        <f t="shared" ref="F7:F9" si="1">+D7*E7</f>
        <v>0</v>
      </c>
      <c r="G7" s="13">
        <f>+F7*$H$10</f>
        <v>0</v>
      </c>
      <c r="H7" s="13"/>
      <c r="I7" s="13">
        <f>+F7*$H$10</f>
        <v>0</v>
      </c>
      <c r="J7" s="15">
        <f t="shared" si="0"/>
        <v>0</v>
      </c>
      <c r="K7" s="16"/>
      <c r="L7" s="17">
        <f>+VLOOKUP($A$5,$P$5:$Q$29,2,FALSE)</f>
        <v>1</v>
      </c>
      <c r="M7" s="17">
        <f>+VLOOKUP($A$5,$P$5:$R$29,3,FALSE)</f>
        <v>1</v>
      </c>
      <c r="N7" s="18"/>
      <c r="P7" s="26" t="s">
        <v>17</v>
      </c>
      <c r="Q7" s="27">
        <v>1</v>
      </c>
      <c r="R7" s="27">
        <v>0.35</v>
      </c>
      <c r="S7" s="28">
        <v>0.78</v>
      </c>
      <c r="T7" s="22"/>
    </row>
    <row r="8" spans="1:20" ht="15.75" thickBot="1">
      <c r="A8" s="207"/>
      <c r="B8" s="13"/>
      <c r="C8" s="13"/>
      <c r="D8" s="179"/>
      <c r="E8" s="14">
        <f>+VLOOKUP($A$5,$P$5:$S$29,4,FALSE)</f>
        <v>1</v>
      </c>
      <c r="F8" s="13">
        <f t="shared" si="1"/>
        <v>0</v>
      </c>
      <c r="G8" s="13">
        <f>+F8*$H$10</f>
        <v>0</v>
      </c>
      <c r="H8" s="13"/>
      <c r="I8" s="13">
        <f>+F8*$H$10</f>
        <v>0</v>
      </c>
      <c r="J8" s="15">
        <f t="shared" si="0"/>
        <v>0</v>
      </c>
      <c r="K8" s="16"/>
      <c r="L8" s="17">
        <f>+VLOOKUP($A$5,$P$5:$Q$29,2,FALSE)</f>
        <v>1</v>
      </c>
      <c r="M8" s="17">
        <f>+VLOOKUP($A$5,$P$5:$R$29,3,FALSE)</f>
        <v>1</v>
      </c>
      <c r="N8" s="29"/>
      <c r="P8" s="30" t="s">
        <v>18</v>
      </c>
      <c r="Q8" s="31">
        <v>1</v>
      </c>
      <c r="R8" s="31">
        <v>1</v>
      </c>
      <c r="S8" s="32">
        <v>0.9</v>
      </c>
      <c r="T8" s="22"/>
    </row>
    <row r="9" spans="1:20" ht="15.75" thickBot="1">
      <c r="A9" s="212"/>
      <c r="B9" s="13"/>
      <c r="C9" s="13"/>
      <c r="D9" s="179"/>
      <c r="E9" s="14">
        <f>+VLOOKUP($A$5,$P$5:$S$29,4,FALSE)</f>
        <v>1</v>
      </c>
      <c r="F9" s="13">
        <f t="shared" si="1"/>
        <v>0</v>
      </c>
      <c r="G9" s="13">
        <f>+F9*$H$10</f>
        <v>0</v>
      </c>
      <c r="H9" s="13"/>
      <c r="I9" s="13">
        <f>+F9*$H$10</f>
        <v>0</v>
      </c>
      <c r="J9" s="15">
        <f t="shared" si="0"/>
        <v>0</v>
      </c>
      <c r="K9" s="16"/>
      <c r="L9" s="17">
        <f>+VLOOKUP($A$5,$P$5:$Q$29,2,FALSE)</f>
        <v>1</v>
      </c>
      <c r="M9" s="17">
        <f>+VLOOKUP($A$5,$P$5:$R$29,3,FALSE)</f>
        <v>1</v>
      </c>
      <c r="N9" s="18"/>
      <c r="P9" s="30" t="s">
        <v>19</v>
      </c>
      <c r="Q9" s="31">
        <v>1</v>
      </c>
      <c r="R9" s="31">
        <v>1</v>
      </c>
      <c r="S9" s="32">
        <v>0.89</v>
      </c>
      <c r="T9" s="22"/>
    </row>
    <row r="10" spans="1:20" ht="15.75" thickBot="1">
      <c r="A10" s="33"/>
      <c r="B10" s="34"/>
      <c r="C10" s="34"/>
      <c r="D10" s="180"/>
      <c r="E10" s="36"/>
      <c r="F10" s="35">
        <f>SUM(F5:F9)</f>
        <v>0</v>
      </c>
      <c r="G10" s="35">
        <f>+MIN($F$109*L10,F10)</f>
        <v>0</v>
      </c>
      <c r="H10" s="37">
        <f>+IFERROR(G10/F10,0)</f>
        <v>0</v>
      </c>
      <c r="I10" s="35">
        <f>SUM(I5:I9)</f>
        <v>0</v>
      </c>
      <c r="J10" s="38">
        <f>SUM(J5:J9)</f>
        <v>0</v>
      </c>
      <c r="K10" s="39" t="s">
        <v>20</v>
      </c>
      <c r="L10" s="40">
        <f>+VLOOKUP($A$5,$P$5:$Q$35,2,FALSE)</f>
        <v>1</v>
      </c>
      <c r="M10" s="41">
        <f>+VLOOKUP($A$5,$P$5:$R$35,3,FALSE)</f>
        <v>1</v>
      </c>
      <c r="N10" s="42"/>
      <c r="P10" s="30" t="s">
        <v>21</v>
      </c>
      <c r="Q10" s="31">
        <v>1</v>
      </c>
      <c r="R10" s="31">
        <v>1</v>
      </c>
      <c r="S10" s="32">
        <v>0.89</v>
      </c>
      <c r="T10" s="22"/>
    </row>
    <row r="11" spans="1:20" ht="15.75" thickBot="1">
      <c r="A11" s="208" t="s">
        <v>15</v>
      </c>
      <c r="B11" s="43"/>
      <c r="C11" s="44"/>
      <c r="D11" s="181"/>
      <c r="E11" s="46">
        <f>+VLOOKUP($A$11,$P$5:$S$29,4,FALSE)</f>
        <v>0.94</v>
      </c>
      <c r="F11" s="13">
        <f>D11*E11</f>
        <v>0</v>
      </c>
      <c r="G11" s="13">
        <f>+F11*$H$26</f>
        <v>0</v>
      </c>
      <c r="H11" s="13"/>
      <c r="I11" s="13">
        <f>+F11*$H$26</f>
        <v>0</v>
      </c>
      <c r="J11" s="15">
        <f>MIN($G$26*$M$11,G11)</f>
        <v>0</v>
      </c>
      <c r="K11" s="47"/>
      <c r="L11" s="17">
        <f>+VLOOKUP($A$11,$P$5:$Q$29,2,FALSE)</f>
        <v>1</v>
      </c>
      <c r="M11" s="17">
        <f>+VLOOKUP($A$11,$P$5:$R$29,3,FALSE)</f>
        <v>0.35</v>
      </c>
      <c r="N11" s="42"/>
      <c r="P11" s="30" t="s">
        <v>14</v>
      </c>
      <c r="Q11" s="31">
        <v>1</v>
      </c>
      <c r="R11" s="31">
        <v>1</v>
      </c>
      <c r="S11" s="32">
        <v>1</v>
      </c>
      <c r="T11" s="22"/>
    </row>
    <row r="12" spans="1:20" ht="15.75" thickBot="1">
      <c r="A12" s="203"/>
      <c r="B12" s="43"/>
      <c r="C12" s="44"/>
      <c r="D12" s="181"/>
      <c r="E12" s="46">
        <f>+VLOOKUP($A$11,$P$5:$S$29,4,FALSE)</f>
        <v>0.94</v>
      </c>
      <c r="F12" s="13">
        <f t="shared" ref="F12:F15" si="2">D12*E12</f>
        <v>0</v>
      </c>
      <c r="G12" s="13">
        <f t="shared" ref="G12:G25" si="3">+F12*$H$26</f>
        <v>0</v>
      </c>
      <c r="H12" s="13"/>
      <c r="I12" s="13">
        <f t="shared" ref="I12:I25" si="4">+F12*$H$26</f>
        <v>0</v>
      </c>
      <c r="J12" s="15">
        <f t="shared" ref="J12:J25" si="5">MIN($G$26*$M$11,G12)</f>
        <v>0</v>
      </c>
      <c r="K12" s="15"/>
      <c r="L12" s="17">
        <f>+VLOOKUP($A$11,$P$5:$Q$29,2,FALSE)</f>
        <v>1</v>
      </c>
      <c r="M12" s="17">
        <f>+VLOOKUP($A$11,$P$5:$R$29,3,FALSE)</f>
        <v>0.35</v>
      </c>
      <c r="N12" s="42"/>
      <c r="P12" s="48" t="s">
        <v>22</v>
      </c>
      <c r="Q12" s="49">
        <v>0</v>
      </c>
      <c r="R12" s="49">
        <v>0</v>
      </c>
      <c r="S12" s="50">
        <v>0</v>
      </c>
      <c r="T12" s="22"/>
    </row>
    <row r="13" spans="1:20">
      <c r="A13" s="203"/>
      <c r="B13" s="43"/>
      <c r="C13" s="44"/>
      <c r="D13" s="181"/>
      <c r="E13" s="46">
        <f>+VLOOKUP($A$11,$P$5:$S$29,4,FALSE)</f>
        <v>0.94</v>
      </c>
      <c r="F13" s="13">
        <f t="shared" si="2"/>
        <v>0</v>
      </c>
      <c r="G13" s="13">
        <f t="shared" si="3"/>
        <v>0</v>
      </c>
      <c r="H13" s="13"/>
      <c r="I13" s="13">
        <f t="shared" si="4"/>
        <v>0</v>
      </c>
      <c r="J13" s="15">
        <f t="shared" si="5"/>
        <v>0</v>
      </c>
      <c r="K13" s="15"/>
      <c r="L13" s="17">
        <f>+VLOOKUP($A$11,$P$5:$Q$29,2,FALSE)</f>
        <v>1</v>
      </c>
      <c r="M13" s="17">
        <f>+VLOOKUP($A$11,$P$5:$R$29,3,FALSE)</f>
        <v>0.35</v>
      </c>
      <c r="N13" s="18"/>
      <c r="P13" s="51" t="s">
        <v>23</v>
      </c>
      <c r="Q13" s="52">
        <v>0.9</v>
      </c>
      <c r="R13" s="52">
        <v>0.2</v>
      </c>
      <c r="S13" s="53">
        <v>0.84</v>
      </c>
      <c r="T13" s="22"/>
    </row>
    <row r="14" spans="1:20" ht="15.75" thickBot="1">
      <c r="A14" s="203"/>
      <c r="B14" s="43"/>
      <c r="C14" s="44"/>
      <c r="D14" s="181"/>
      <c r="E14" s="46">
        <f>+VLOOKUP($A$11,$P$5:$S$29,4,FALSE)</f>
        <v>0.94</v>
      </c>
      <c r="F14" s="13">
        <f t="shared" si="2"/>
        <v>0</v>
      </c>
      <c r="G14" s="13">
        <f t="shared" si="3"/>
        <v>0</v>
      </c>
      <c r="H14" s="13"/>
      <c r="I14" s="13">
        <f t="shared" si="4"/>
        <v>0</v>
      </c>
      <c r="J14" s="15">
        <f t="shared" si="5"/>
        <v>0</v>
      </c>
      <c r="K14" s="15"/>
      <c r="L14" s="17">
        <f>+VLOOKUP($A$11,$P$5:$Q$29,2,FALSE)</f>
        <v>1</v>
      </c>
      <c r="M14" s="17">
        <f>+VLOOKUP($A$11,$P$5:$R$29,3,FALSE)</f>
        <v>0.35</v>
      </c>
      <c r="N14" s="18"/>
      <c r="P14" s="54" t="s">
        <v>24</v>
      </c>
      <c r="Q14" s="55">
        <v>0.9</v>
      </c>
      <c r="R14" s="55">
        <v>0.2</v>
      </c>
      <c r="S14" s="56">
        <v>0.83</v>
      </c>
      <c r="T14" s="22"/>
    </row>
    <row r="15" spans="1:20">
      <c r="A15" s="203"/>
      <c r="B15" s="43"/>
      <c r="C15" s="44"/>
      <c r="D15" s="181"/>
      <c r="E15" s="46">
        <f>+VLOOKUP($A$11,$P$5:$S$29,4,FALSE)</f>
        <v>0.94</v>
      </c>
      <c r="F15" s="13">
        <f t="shared" si="2"/>
        <v>0</v>
      </c>
      <c r="G15" s="13">
        <f t="shared" si="3"/>
        <v>0</v>
      </c>
      <c r="H15" s="13"/>
      <c r="I15" s="13">
        <f t="shared" si="4"/>
        <v>0</v>
      </c>
      <c r="J15" s="15">
        <f t="shared" si="5"/>
        <v>0</v>
      </c>
      <c r="K15" s="15"/>
      <c r="L15" s="17">
        <f>+VLOOKUP($A$11,$P$5:$Q$29,2,FALSE)</f>
        <v>1</v>
      </c>
      <c r="M15" s="17">
        <f>+VLOOKUP($A$11,$P$5:$R$29,3,FALSE)</f>
        <v>0.35</v>
      </c>
      <c r="N15" s="18"/>
      <c r="P15" s="57" t="s">
        <v>25</v>
      </c>
      <c r="Q15" s="58">
        <v>1</v>
      </c>
      <c r="R15" s="58">
        <v>0.35</v>
      </c>
      <c r="S15" s="59">
        <v>0.89</v>
      </c>
      <c r="T15" s="22"/>
    </row>
    <row r="16" spans="1:20">
      <c r="A16" s="203" t="s">
        <v>16</v>
      </c>
      <c r="B16" s="60"/>
      <c r="C16" s="61"/>
      <c r="D16" s="182"/>
      <c r="E16" s="63">
        <f>+VLOOKUP($A$16,$P$5:$S$29,4,FALSE)</f>
        <v>0.81</v>
      </c>
      <c r="F16" s="13">
        <f>+D16*E16</f>
        <v>0</v>
      </c>
      <c r="G16" s="13">
        <f>+F16*$H$26</f>
        <v>0</v>
      </c>
      <c r="H16" s="64"/>
      <c r="I16" s="13">
        <f t="shared" si="4"/>
        <v>0</v>
      </c>
      <c r="J16" s="15">
        <f t="shared" si="5"/>
        <v>0</v>
      </c>
      <c r="K16" s="65"/>
      <c r="L16" s="17">
        <f>+VLOOKUP($A$16,$P$5:$Q$29,2,FALSE)</f>
        <v>1</v>
      </c>
      <c r="M16" s="17">
        <f>+VLOOKUP($A$16,$P$5:$R$29,3,FALSE)</f>
        <v>0.35</v>
      </c>
      <c r="N16" s="18"/>
      <c r="P16" s="66" t="s">
        <v>26</v>
      </c>
      <c r="Q16" s="67">
        <v>1</v>
      </c>
      <c r="R16" s="67">
        <v>0.35</v>
      </c>
      <c r="S16" s="68">
        <v>0.89</v>
      </c>
      <c r="T16" s="22"/>
    </row>
    <row r="17" spans="1:20">
      <c r="A17" s="203"/>
      <c r="B17" s="60"/>
      <c r="C17" s="61"/>
      <c r="D17" s="182"/>
      <c r="E17" s="63">
        <f>+VLOOKUP($A$16,$P$5:$S$29,4,FALSE)</f>
        <v>0.81</v>
      </c>
      <c r="F17" s="13">
        <f>+D17*E17</f>
        <v>0</v>
      </c>
      <c r="G17" s="13">
        <f t="shared" si="3"/>
        <v>0</v>
      </c>
      <c r="H17" s="64"/>
      <c r="I17" s="13">
        <f t="shared" si="4"/>
        <v>0</v>
      </c>
      <c r="J17" s="15">
        <f t="shared" si="5"/>
        <v>0</v>
      </c>
      <c r="K17" s="65"/>
      <c r="L17" s="17">
        <f>+VLOOKUP($A$16,$P$5:$Q$29,2,FALSE)</f>
        <v>1</v>
      </c>
      <c r="M17" s="17">
        <f>+VLOOKUP($A$16,$P$5:$R$29,3,FALSE)</f>
        <v>0.35</v>
      </c>
      <c r="N17" s="18"/>
      <c r="P17" s="69" t="s">
        <v>27</v>
      </c>
      <c r="Q17" s="70">
        <v>1</v>
      </c>
      <c r="R17" s="70">
        <v>0.35</v>
      </c>
      <c r="S17" s="71">
        <v>0.88</v>
      </c>
      <c r="T17" s="22"/>
    </row>
    <row r="18" spans="1:20" ht="15.75" thickBot="1">
      <c r="A18" s="203"/>
      <c r="B18" s="60"/>
      <c r="C18" s="61"/>
      <c r="D18" s="182"/>
      <c r="E18" s="63">
        <f>+VLOOKUP($A$16,$P$5:$S$29,4,FALSE)</f>
        <v>0.81</v>
      </c>
      <c r="F18" s="13">
        <f t="shared" ref="F18:F20" si="6">+D18*E18</f>
        <v>0</v>
      </c>
      <c r="G18" s="13">
        <f t="shared" si="3"/>
        <v>0</v>
      </c>
      <c r="H18" s="64"/>
      <c r="I18" s="13">
        <f t="shared" si="4"/>
        <v>0</v>
      </c>
      <c r="J18" s="15">
        <f t="shared" si="5"/>
        <v>0</v>
      </c>
      <c r="K18" s="65"/>
      <c r="L18" s="17">
        <f>+VLOOKUP($A$16,$P$5:$Q$29,2,FALSE)</f>
        <v>1</v>
      </c>
      <c r="M18" s="17">
        <f>+VLOOKUP($A$16,$P$5:$R$29,3,FALSE)</f>
        <v>0.35</v>
      </c>
      <c r="N18" s="18"/>
      <c r="P18" s="72" t="s">
        <v>28</v>
      </c>
      <c r="Q18" s="73">
        <v>1</v>
      </c>
      <c r="R18" s="73">
        <v>0.35</v>
      </c>
      <c r="S18" s="74">
        <v>0.86</v>
      </c>
      <c r="T18" s="22"/>
    </row>
    <row r="19" spans="1:20">
      <c r="A19" s="203"/>
      <c r="B19" s="60"/>
      <c r="C19" s="61"/>
      <c r="D19" s="182"/>
      <c r="E19" s="63">
        <f>+VLOOKUP($A$16,$P$5:$S$29,4,FALSE)</f>
        <v>0.81</v>
      </c>
      <c r="F19" s="13">
        <f t="shared" si="6"/>
        <v>0</v>
      </c>
      <c r="G19" s="13">
        <f t="shared" si="3"/>
        <v>0</v>
      </c>
      <c r="H19" s="64"/>
      <c r="I19" s="13">
        <f t="shared" si="4"/>
        <v>0</v>
      </c>
      <c r="J19" s="15">
        <f t="shared" si="5"/>
        <v>0</v>
      </c>
      <c r="K19" s="65"/>
      <c r="L19" s="17">
        <f>+VLOOKUP($A$16,$P$5:$Q$29,2,FALSE)</f>
        <v>1</v>
      </c>
      <c r="M19" s="17">
        <f>+VLOOKUP($A$16,$P$5:$R$29,3,FALSE)</f>
        <v>0.35</v>
      </c>
      <c r="N19" s="18"/>
      <c r="O19" s="75"/>
      <c r="P19" s="76" t="s">
        <v>29</v>
      </c>
      <c r="Q19" s="77">
        <v>1</v>
      </c>
      <c r="R19" s="77">
        <v>0.35</v>
      </c>
      <c r="S19" s="78">
        <v>0.89</v>
      </c>
    </row>
    <row r="20" spans="1:20">
      <c r="A20" s="203"/>
      <c r="B20" s="60"/>
      <c r="C20" s="61"/>
      <c r="D20" s="182"/>
      <c r="E20" s="63">
        <f>+VLOOKUP($A$16,$P$5:$S$29,4,FALSE)</f>
        <v>0.81</v>
      </c>
      <c r="F20" s="13">
        <f t="shared" si="6"/>
        <v>0</v>
      </c>
      <c r="G20" s="13">
        <f t="shared" si="3"/>
        <v>0</v>
      </c>
      <c r="H20" s="64"/>
      <c r="I20" s="13">
        <f t="shared" si="4"/>
        <v>0</v>
      </c>
      <c r="J20" s="15">
        <f t="shared" si="5"/>
        <v>0</v>
      </c>
      <c r="K20" s="65"/>
      <c r="L20" s="17">
        <f>+VLOOKUP($A$16,$P$5:$Q$29,2,FALSE)</f>
        <v>1</v>
      </c>
      <c r="M20" s="17">
        <f>+VLOOKUP($A$16,$P$5:$R$29,3,FALSE)</f>
        <v>0.35</v>
      </c>
      <c r="N20" s="42"/>
      <c r="P20" s="79" t="s">
        <v>30</v>
      </c>
      <c r="Q20" s="80">
        <v>1</v>
      </c>
      <c r="R20" s="80">
        <v>0.35</v>
      </c>
      <c r="S20" s="81">
        <v>0.85</v>
      </c>
    </row>
    <row r="21" spans="1:20">
      <c r="A21" s="203" t="s">
        <v>17</v>
      </c>
      <c r="B21" s="82"/>
      <c r="C21" s="83"/>
      <c r="D21" s="183"/>
      <c r="E21" s="85">
        <f>+VLOOKUP($A$21,$P$5:$S$29,4,FALSE)</f>
        <v>0.78</v>
      </c>
      <c r="F21" s="13">
        <f>+D21*E21</f>
        <v>0</v>
      </c>
      <c r="G21" s="13">
        <f t="shared" si="3"/>
        <v>0</v>
      </c>
      <c r="H21" s="64"/>
      <c r="I21" s="13">
        <f t="shared" si="4"/>
        <v>0</v>
      </c>
      <c r="J21" s="15">
        <f t="shared" si="5"/>
        <v>0</v>
      </c>
      <c r="K21" s="65"/>
      <c r="L21" s="17">
        <f t="shared" ref="L21:L26" si="7">+VLOOKUP($A$21,$P$5:$Q$29,2,FALSE)</f>
        <v>1</v>
      </c>
      <c r="M21" s="17">
        <f t="shared" ref="M21:M26" si="8">+VLOOKUP($A$21,$P$5:$R$29,3,FALSE)</f>
        <v>0.35</v>
      </c>
      <c r="N21" s="42"/>
      <c r="P21" s="79" t="s">
        <v>31</v>
      </c>
      <c r="Q21" s="80">
        <v>1</v>
      </c>
      <c r="R21" s="80">
        <v>0.35</v>
      </c>
      <c r="S21" s="81">
        <v>0.66</v>
      </c>
    </row>
    <row r="22" spans="1:20">
      <c r="A22" s="203"/>
      <c r="B22" s="82"/>
      <c r="C22" s="83"/>
      <c r="D22" s="183"/>
      <c r="E22" s="85">
        <f>+VLOOKUP($A$21,$P$5:$S$29,4,FALSE)</f>
        <v>0.78</v>
      </c>
      <c r="F22" s="13">
        <f>+D22*E22</f>
        <v>0</v>
      </c>
      <c r="G22" s="13">
        <f t="shared" si="3"/>
        <v>0</v>
      </c>
      <c r="H22" s="64"/>
      <c r="I22" s="13">
        <f t="shared" si="4"/>
        <v>0</v>
      </c>
      <c r="J22" s="15">
        <f t="shared" si="5"/>
        <v>0</v>
      </c>
      <c r="K22" s="65"/>
      <c r="L22" s="17">
        <f t="shared" si="7"/>
        <v>1</v>
      </c>
      <c r="M22" s="17">
        <f t="shared" si="8"/>
        <v>0.35</v>
      </c>
      <c r="N22" s="18"/>
      <c r="P22" s="86" t="s">
        <v>32</v>
      </c>
      <c r="Q22" s="87">
        <v>1</v>
      </c>
      <c r="R22" s="87">
        <v>0.35</v>
      </c>
      <c r="S22" s="88">
        <v>0.66</v>
      </c>
    </row>
    <row r="23" spans="1:20">
      <c r="A23" s="203"/>
      <c r="B23" s="82"/>
      <c r="C23" s="83"/>
      <c r="D23" s="183"/>
      <c r="E23" s="85">
        <f>+VLOOKUP($A$21,$P$5:$S$29,4,FALSE)</f>
        <v>0.78</v>
      </c>
      <c r="F23" s="13">
        <f t="shared" ref="F23:F25" si="9">+D23*E23</f>
        <v>0</v>
      </c>
      <c r="G23" s="13">
        <f t="shared" si="3"/>
        <v>0</v>
      </c>
      <c r="H23" s="64"/>
      <c r="I23" s="13">
        <f t="shared" si="4"/>
        <v>0</v>
      </c>
      <c r="J23" s="15">
        <f t="shared" si="5"/>
        <v>0</v>
      </c>
      <c r="K23" s="65"/>
      <c r="L23" s="17">
        <f t="shared" si="7"/>
        <v>1</v>
      </c>
      <c r="M23" s="17">
        <f t="shared" si="8"/>
        <v>0.35</v>
      </c>
      <c r="N23" s="18"/>
      <c r="P23" s="89" t="s">
        <v>33</v>
      </c>
      <c r="Q23" s="90">
        <v>0.5</v>
      </c>
      <c r="R23" s="90">
        <v>0.4</v>
      </c>
      <c r="S23" s="91">
        <v>0.92</v>
      </c>
    </row>
    <row r="24" spans="1:20">
      <c r="A24" s="203"/>
      <c r="B24" s="82"/>
      <c r="C24" s="83"/>
      <c r="D24" s="183"/>
      <c r="E24" s="85">
        <f>+VLOOKUP($A$21,$P$5:$S$29,4,FALSE)</f>
        <v>0.78</v>
      </c>
      <c r="F24" s="13">
        <f t="shared" si="9"/>
        <v>0</v>
      </c>
      <c r="G24" s="13">
        <f t="shared" si="3"/>
        <v>0</v>
      </c>
      <c r="H24" s="64"/>
      <c r="I24" s="13">
        <f t="shared" si="4"/>
        <v>0</v>
      </c>
      <c r="J24" s="15">
        <f t="shared" si="5"/>
        <v>0</v>
      </c>
      <c r="K24" s="65"/>
      <c r="L24" s="17">
        <f t="shared" si="7"/>
        <v>1</v>
      </c>
      <c r="M24" s="17">
        <f t="shared" si="8"/>
        <v>0.35</v>
      </c>
      <c r="N24" s="18"/>
      <c r="P24" s="89" t="s">
        <v>34</v>
      </c>
      <c r="Q24" s="90">
        <v>0.5</v>
      </c>
      <c r="R24" s="90">
        <v>0.4</v>
      </c>
      <c r="S24" s="91">
        <v>0.79</v>
      </c>
    </row>
    <row r="25" spans="1:20" ht="15.75" thickBot="1">
      <c r="A25" s="204"/>
      <c r="B25" s="82"/>
      <c r="C25" s="83"/>
      <c r="D25" s="183"/>
      <c r="E25" s="85">
        <f>+VLOOKUP($A$21,$P$5:$S$29,4,FALSE)</f>
        <v>0.78</v>
      </c>
      <c r="F25" s="13">
        <f t="shared" si="9"/>
        <v>0</v>
      </c>
      <c r="G25" s="13">
        <f t="shared" si="3"/>
        <v>0</v>
      </c>
      <c r="H25" s="64"/>
      <c r="I25" s="13">
        <f t="shared" si="4"/>
        <v>0</v>
      </c>
      <c r="J25" s="15">
        <f t="shared" si="5"/>
        <v>0</v>
      </c>
      <c r="K25" s="65"/>
      <c r="L25" s="17">
        <f t="shared" si="7"/>
        <v>1</v>
      </c>
      <c r="M25" s="17">
        <f t="shared" si="8"/>
        <v>0.35</v>
      </c>
      <c r="N25" s="42"/>
      <c r="P25" s="89" t="s">
        <v>35</v>
      </c>
      <c r="Q25" s="90">
        <v>0.5</v>
      </c>
      <c r="R25" s="90">
        <v>0.4</v>
      </c>
      <c r="S25" s="91">
        <v>0.76</v>
      </c>
    </row>
    <row r="26" spans="1:20" ht="15.75" thickBot="1">
      <c r="A26" s="92" t="s">
        <v>36</v>
      </c>
      <c r="B26" s="34"/>
      <c r="C26" s="93" t="s">
        <v>37</v>
      </c>
      <c r="D26" s="180">
        <f>+SUM(D11:D25)</f>
        <v>0</v>
      </c>
      <c r="E26" s="94"/>
      <c r="F26" s="35">
        <f>SUM(F11:F25)</f>
        <v>0</v>
      </c>
      <c r="G26" s="35">
        <f>+MIN($F$109*L26,F26)</f>
        <v>0</v>
      </c>
      <c r="H26" s="37">
        <f>+IFERROR(G26/F26,0)</f>
        <v>0</v>
      </c>
      <c r="I26" s="35">
        <f>SUM(I11:I25)</f>
        <v>0</v>
      </c>
      <c r="J26" s="38">
        <f t="shared" ref="J26" si="10">SUM(J11:J25)</f>
        <v>0</v>
      </c>
      <c r="K26" s="39" t="s">
        <v>38</v>
      </c>
      <c r="L26" s="40">
        <f t="shared" si="7"/>
        <v>1</v>
      </c>
      <c r="M26" s="41">
        <f t="shared" si="8"/>
        <v>0.35</v>
      </c>
      <c r="N26" s="42">
        <f>D16*E16</f>
        <v>0</v>
      </c>
      <c r="P26" s="95"/>
      <c r="Q26" s="96"/>
      <c r="R26" s="96"/>
      <c r="S26" s="97"/>
    </row>
    <row r="27" spans="1:20">
      <c r="A27" s="206" t="s">
        <v>18</v>
      </c>
      <c r="B27" s="98"/>
      <c r="C27" s="13"/>
      <c r="D27" s="184">
        <f t="shared" ref="D27:D29" si="11">+C27*K27</f>
        <v>0</v>
      </c>
      <c r="E27" s="99">
        <f>+VLOOKUP($A$27,$P$5:$S$29,4,FALSE)</f>
        <v>0.9</v>
      </c>
      <c r="F27" s="13">
        <f t="shared" ref="F27:F29" si="12">+D27*E27</f>
        <v>0</v>
      </c>
      <c r="G27" s="13">
        <f>+F27*$H$36</f>
        <v>0</v>
      </c>
      <c r="H27" s="13"/>
      <c r="I27" s="13">
        <f>+F27*$H$36</f>
        <v>0</v>
      </c>
      <c r="J27" s="15">
        <f>+MIN($G$36*$M$27,G27)</f>
        <v>0</v>
      </c>
      <c r="K27" s="100"/>
      <c r="L27" s="17">
        <f>+VLOOKUP($A$27,$P$5:$Q$29,2,FALSE)</f>
        <v>1</v>
      </c>
      <c r="M27" s="17">
        <f>+VLOOKUP($A$27,$P$5:$R$29,3,FALSE)</f>
        <v>1</v>
      </c>
      <c r="N27" s="18"/>
      <c r="P27" s="101" t="s">
        <v>39</v>
      </c>
      <c r="Q27" s="102">
        <v>1</v>
      </c>
      <c r="R27" s="102">
        <v>0.25</v>
      </c>
      <c r="S27" s="103">
        <v>0.92</v>
      </c>
    </row>
    <row r="28" spans="1:20">
      <c r="A28" s="207"/>
      <c r="B28" s="13"/>
      <c r="C28" s="13"/>
      <c r="D28" s="184">
        <f t="shared" si="11"/>
        <v>0</v>
      </c>
      <c r="E28" s="99">
        <f>+VLOOKUP($A$27,$P$5:$S$29,4,FALSE)</f>
        <v>0.9</v>
      </c>
      <c r="F28" s="13">
        <f t="shared" si="12"/>
        <v>0</v>
      </c>
      <c r="G28" s="13">
        <f t="shared" ref="G28:G35" si="13">+F28*$H$36</f>
        <v>0</v>
      </c>
      <c r="H28" s="13"/>
      <c r="I28" s="13">
        <f t="shared" ref="I28:I35" si="14">+F28*$H$36</f>
        <v>0</v>
      </c>
      <c r="J28" s="15">
        <f t="shared" ref="J28:J35" si="15">+MIN($G$36*$M$27,G28)</f>
        <v>0</v>
      </c>
      <c r="K28" s="104"/>
      <c r="L28" s="17">
        <f>+VLOOKUP($A$27,$P$5:$Q$29,2,FALSE)</f>
        <v>1</v>
      </c>
      <c r="M28" s="17">
        <f>+VLOOKUP($A$27,$P$5:$R$29,3,FALSE)</f>
        <v>1</v>
      </c>
      <c r="N28" s="18"/>
      <c r="P28" s="105" t="s">
        <v>40</v>
      </c>
      <c r="Q28" s="106">
        <v>1</v>
      </c>
      <c r="R28" s="106">
        <v>0.25</v>
      </c>
      <c r="S28" s="107">
        <v>0.79</v>
      </c>
    </row>
    <row r="29" spans="1:20" ht="15.75" thickBot="1">
      <c r="A29" s="207"/>
      <c r="B29" s="13"/>
      <c r="C29" s="13"/>
      <c r="D29" s="184">
        <f t="shared" si="11"/>
        <v>0</v>
      </c>
      <c r="E29" s="99">
        <f>+VLOOKUP($A$27,$P$5:$S$29,4,FALSE)</f>
        <v>0.9</v>
      </c>
      <c r="F29" s="13">
        <f t="shared" si="12"/>
        <v>0</v>
      </c>
      <c r="G29" s="13">
        <f t="shared" si="13"/>
        <v>0</v>
      </c>
      <c r="H29" s="13"/>
      <c r="I29" s="13">
        <f t="shared" si="14"/>
        <v>0</v>
      </c>
      <c r="J29" s="15">
        <f t="shared" si="15"/>
        <v>0</v>
      </c>
      <c r="K29" s="16"/>
      <c r="L29" s="17">
        <f>+VLOOKUP($A$30,$P$5:$Q$29,2,FALSE)</f>
        <v>1</v>
      </c>
      <c r="M29" s="17">
        <f>+VLOOKUP($A$27,$P$5:$R$29,3,FALSE)</f>
        <v>1</v>
      </c>
      <c r="N29" s="42">
        <f>F17*0.6</f>
        <v>0</v>
      </c>
      <c r="P29" s="108" t="s">
        <v>41</v>
      </c>
      <c r="Q29" s="109">
        <v>1</v>
      </c>
      <c r="R29" s="110">
        <v>0.25</v>
      </c>
      <c r="S29" s="111">
        <v>0.76</v>
      </c>
    </row>
    <row r="30" spans="1:20" ht="15.75" thickBot="1">
      <c r="A30" s="206" t="s">
        <v>19</v>
      </c>
      <c r="B30" s="13"/>
      <c r="C30" s="13"/>
      <c r="D30" s="184">
        <f>+C30*K30</f>
        <v>0</v>
      </c>
      <c r="E30" s="99">
        <f>+VLOOKUP($A$30,$P$5:$S$29,4,FALSE)</f>
        <v>0.89</v>
      </c>
      <c r="F30" s="13">
        <f>+D30*E30</f>
        <v>0</v>
      </c>
      <c r="G30" s="13">
        <f t="shared" si="13"/>
        <v>0</v>
      </c>
      <c r="H30" s="13"/>
      <c r="I30" s="13">
        <f t="shared" si="14"/>
        <v>0</v>
      </c>
      <c r="J30" s="15">
        <f t="shared" si="15"/>
        <v>0</v>
      </c>
      <c r="K30" s="100"/>
      <c r="L30" s="17">
        <f>+VLOOKUP($A$27,$P$5:$Q$29,2,FALSE)</f>
        <v>1</v>
      </c>
      <c r="M30" s="17">
        <f>+VLOOKUP($A$30,$P$5:$R$29,3,FALSE)</f>
        <v>1</v>
      </c>
      <c r="N30" s="18"/>
      <c r="P30" s="112" t="s">
        <v>42</v>
      </c>
      <c r="Q30" s="113">
        <v>0.5</v>
      </c>
      <c r="R30" s="113">
        <v>1</v>
      </c>
      <c r="S30" s="114">
        <v>0.88</v>
      </c>
    </row>
    <row r="31" spans="1:20" ht="15.75" thickBot="1">
      <c r="A31" s="207"/>
      <c r="B31" s="13"/>
      <c r="C31" s="13"/>
      <c r="D31" s="184">
        <f t="shared" ref="D31:D32" si="16">+C31*K31</f>
        <v>0</v>
      </c>
      <c r="E31" s="99">
        <f>+VLOOKUP($A$30,$P$5:$S$29,4,FALSE)</f>
        <v>0.89</v>
      </c>
      <c r="F31" s="13">
        <f t="shared" ref="F31:F32" si="17">+D31*E31</f>
        <v>0</v>
      </c>
      <c r="G31" s="13">
        <f t="shared" si="13"/>
        <v>0</v>
      </c>
      <c r="H31" s="13"/>
      <c r="I31" s="13">
        <f t="shared" si="14"/>
        <v>0</v>
      </c>
      <c r="J31" s="15">
        <f t="shared" si="15"/>
        <v>0</v>
      </c>
      <c r="K31" s="16"/>
      <c r="L31" s="17">
        <f>+VLOOKUP($A$27,$P$5:$Q$29,2,FALSE)</f>
        <v>1</v>
      </c>
      <c r="M31" s="17">
        <f>+VLOOKUP($A$30,$P$5:$R$29,3,FALSE)</f>
        <v>1</v>
      </c>
      <c r="N31" s="18"/>
      <c r="P31" s="115" t="s">
        <v>43</v>
      </c>
      <c r="Q31" s="116">
        <v>0.5</v>
      </c>
      <c r="R31" s="116">
        <v>0.2</v>
      </c>
      <c r="S31" s="117">
        <v>0.88</v>
      </c>
    </row>
    <row r="32" spans="1:20" ht="15.75" thickBot="1">
      <c r="A32" s="207"/>
      <c r="B32" s="13"/>
      <c r="C32" s="13"/>
      <c r="D32" s="184">
        <f t="shared" si="16"/>
        <v>0</v>
      </c>
      <c r="E32" s="99">
        <f>+VLOOKUP($A$30,$P$5:$S$29,4,FALSE)</f>
        <v>0.89</v>
      </c>
      <c r="F32" s="13">
        <f t="shared" si="17"/>
        <v>0</v>
      </c>
      <c r="G32" s="13">
        <f t="shared" si="13"/>
        <v>0</v>
      </c>
      <c r="H32" s="13"/>
      <c r="I32" s="13">
        <f t="shared" si="14"/>
        <v>0</v>
      </c>
      <c r="J32" s="15">
        <f t="shared" si="15"/>
        <v>0</v>
      </c>
      <c r="K32" s="16"/>
      <c r="L32" s="17">
        <f>+VLOOKUP($A$27,$P$5:$Q$29,2,FALSE)</f>
        <v>1</v>
      </c>
      <c r="M32" s="17">
        <f>+VLOOKUP($A$30,$P$5:$R$29,3,FALSE)</f>
        <v>1</v>
      </c>
      <c r="N32" s="18"/>
      <c r="P32" s="115" t="s">
        <v>44</v>
      </c>
      <c r="Q32" s="116">
        <v>0.5</v>
      </c>
      <c r="R32" s="116">
        <v>0.2</v>
      </c>
      <c r="S32" s="117">
        <v>0.93</v>
      </c>
    </row>
    <row r="33" spans="1:23" ht="15.75" thickBot="1">
      <c r="A33" s="206" t="s">
        <v>21</v>
      </c>
      <c r="B33" s="13"/>
      <c r="C33" s="13"/>
      <c r="D33" s="184">
        <f>+C33*K33</f>
        <v>0</v>
      </c>
      <c r="E33" s="99">
        <f>+VLOOKUP($A$33,$P$4:$S$30,4,0)</f>
        <v>0.89</v>
      </c>
      <c r="F33" s="13">
        <f>+D33*E33</f>
        <v>0</v>
      </c>
      <c r="G33" s="13">
        <f t="shared" si="13"/>
        <v>0</v>
      </c>
      <c r="H33" s="13"/>
      <c r="I33" s="13">
        <f t="shared" si="14"/>
        <v>0</v>
      </c>
      <c r="J33" s="15">
        <f t="shared" si="15"/>
        <v>0</v>
      </c>
      <c r="K33" s="118"/>
      <c r="L33" s="17">
        <f>+VLOOKUP($A$33,$P$5:$Q$29,2,FALSE)</f>
        <v>1</v>
      </c>
      <c r="M33" s="17">
        <f>+VLOOKUP($A$33,$P$5:$R$29,3,FALSE)</f>
        <v>1</v>
      </c>
      <c r="N33" s="29">
        <f>F17*H26</f>
        <v>0</v>
      </c>
      <c r="P33" s="115" t="s">
        <v>48</v>
      </c>
      <c r="Q33" s="116">
        <v>0.5</v>
      </c>
      <c r="R33" s="116">
        <v>0.2</v>
      </c>
      <c r="S33" s="117">
        <v>0.97</v>
      </c>
    </row>
    <row r="34" spans="1:23" ht="15.75" thickBot="1">
      <c r="A34" s="207"/>
      <c r="B34" s="13"/>
      <c r="C34" s="13"/>
      <c r="D34" s="184">
        <f t="shared" ref="D34:D35" si="18">+C34*K34</f>
        <v>0</v>
      </c>
      <c r="E34" s="99">
        <f>+VLOOKUP($A$33,$P$4:$S$30,4,0)</f>
        <v>0.89</v>
      </c>
      <c r="F34" s="13">
        <f t="shared" ref="F34:F35" si="19">+D34*E34</f>
        <v>0</v>
      </c>
      <c r="G34" s="13">
        <f t="shared" si="13"/>
        <v>0</v>
      </c>
      <c r="H34" s="13"/>
      <c r="I34" s="13">
        <f t="shared" si="14"/>
        <v>0</v>
      </c>
      <c r="J34" s="15">
        <f t="shared" si="15"/>
        <v>0</v>
      </c>
      <c r="K34" s="16"/>
      <c r="L34" s="17">
        <f>+VLOOKUP($A$33,$P$5:$Q$29,2,FALSE)</f>
        <v>1</v>
      </c>
      <c r="M34" s="17">
        <f>+VLOOKUP($A$33,$P$5:$R$29,3,FALSE)</f>
        <v>1</v>
      </c>
      <c r="N34" s="18"/>
      <c r="O34" s="122"/>
      <c r="P34" s="119" t="s">
        <v>45</v>
      </c>
      <c r="Q34" s="120">
        <v>0.5</v>
      </c>
      <c r="R34" s="120">
        <v>1</v>
      </c>
      <c r="S34" s="121">
        <v>1</v>
      </c>
    </row>
    <row r="35" spans="1:23" ht="15.75" thickBot="1">
      <c r="A35" s="207"/>
      <c r="B35" s="13"/>
      <c r="C35" s="13"/>
      <c r="D35" s="184">
        <f t="shared" si="18"/>
        <v>0</v>
      </c>
      <c r="E35" s="99">
        <f>+VLOOKUP($A$33,$P$4:$S$30,4,0)</f>
        <v>0.89</v>
      </c>
      <c r="F35" s="13">
        <f t="shared" si="19"/>
        <v>0</v>
      </c>
      <c r="G35" s="13">
        <f t="shared" si="13"/>
        <v>0</v>
      </c>
      <c r="H35" s="13"/>
      <c r="I35" s="13">
        <f t="shared" si="14"/>
        <v>0</v>
      </c>
      <c r="J35" s="15">
        <f t="shared" si="15"/>
        <v>0</v>
      </c>
      <c r="K35" s="16"/>
      <c r="L35" s="17">
        <f>+VLOOKUP($A$33,$P$5:$Q$29,2,FALSE)</f>
        <v>1</v>
      </c>
      <c r="M35" s="17">
        <f>+VLOOKUP($A$33,$P$5:$R$29,3,FALSE)</f>
        <v>1</v>
      </c>
      <c r="N35" s="18"/>
      <c r="P35" s="123" t="s">
        <v>52</v>
      </c>
      <c r="Q35" s="124">
        <v>0.25</v>
      </c>
      <c r="R35" s="124">
        <v>0.2</v>
      </c>
      <c r="S35" s="125">
        <v>1</v>
      </c>
    </row>
    <row r="36" spans="1:23" ht="15.75" thickBot="1">
      <c r="A36" s="33"/>
      <c r="B36" s="34"/>
      <c r="C36" s="34"/>
      <c r="D36" s="180">
        <f>SUM(D27:D35)</f>
        <v>0</v>
      </c>
      <c r="E36" s="94"/>
      <c r="F36" s="35">
        <f>SUM(F27:F35)</f>
        <v>0</v>
      </c>
      <c r="G36" s="35">
        <f>+MIN($F$109*L36,F36)</f>
        <v>0</v>
      </c>
      <c r="H36" s="37">
        <f>+IFERROR(G36/F36,0)</f>
        <v>0</v>
      </c>
      <c r="I36" s="35">
        <f>SUM(I27:I35)</f>
        <v>0</v>
      </c>
      <c r="J36" s="38">
        <f>SUM(J27:J35)</f>
        <v>0</v>
      </c>
      <c r="K36" s="129" t="s">
        <v>10</v>
      </c>
      <c r="L36" s="40">
        <f>+VLOOKUP($A$27,$P$5:$Q$29,2,FALSE)</f>
        <v>1</v>
      </c>
      <c r="M36" s="41">
        <f>+VLOOKUP($A$27,$P$5:$R$29,3,FALSE)</f>
        <v>1</v>
      </c>
      <c r="N36" s="18"/>
      <c r="P36" s="126" t="s">
        <v>52</v>
      </c>
      <c r="Q36" s="127"/>
      <c r="R36" s="127"/>
      <c r="S36" s="128"/>
    </row>
    <row r="37" spans="1:23">
      <c r="A37" s="208" t="s">
        <v>23</v>
      </c>
      <c r="B37" s="130"/>
      <c r="C37" s="45"/>
      <c r="D37" s="185"/>
      <c r="E37" s="46">
        <f>+VLOOKUP($A$37,$P$5:$S$29,4,FALSE)</f>
        <v>0.84</v>
      </c>
      <c r="F37" s="131">
        <f>+D37*E37</f>
        <v>0</v>
      </c>
      <c r="G37" s="131">
        <f t="shared" ref="G37:G44" si="20">+F37*$H$45</f>
        <v>0</v>
      </c>
      <c r="H37" s="131"/>
      <c r="I37" s="131">
        <f t="shared" ref="I37:I44" si="21">+F37*$H$45</f>
        <v>0</v>
      </c>
      <c r="J37" s="15">
        <f t="shared" ref="J37:J44" si="22">+MIN($G$45*$M$37,G37)</f>
        <v>0</v>
      </c>
      <c r="K37" s="132"/>
      <c r="L37" s="17">
        <f t="shared" ref="L37:L45" si="23">+VLOOKUP($A$37,$P$5:$Q$29,2,FALSE)</f>
        <v>0.9</v>
      </c>
      <c r="M37" s="17">
        <f t="shared" ref="M37:M45" si="24">+VLOOKUP($A$37,$P$5:$R$29,3,FALSE)</f>
        <v>0.2</v>
      </c>
      <c r="N37" s="18"/>
    </row>
    <row r="38" spans="1:23">
      <c r="A38" s="203"/>
      <c r="B38" s="130"/>
      <c r="C38" s="45"/>
      <c r="D38" s="185"/>
      <c r="E38" s="46">
        <f>+VLOOKUP($A$37,$P$5:$S$29,4,FALSE)</f>
        <v>0.84</v>
      </c>
      <c r="F38" s="131">
        <f>+D38*E38</f>
        <v>0</v>
      </c>
      <c r="G38" s="131">
        <f t="shared" si="20"/>
        <v>0</v>
      </c>
      <c r="H38" s="131"/>
      <c r="I38" s="131">
        <f t="shared" si="21"/>
        <v>0</v>
      </c>
      <c r="J38" s="15">
        <f t="shared" si="22"/>
        <v>0</v>
      </c>
      <c r="K38" s="131"/>
      <c r="L38" s="17">
        <f>+VLOOKUP($A$37,$P$5:$Q$29,2,FALSE)</f>
        <v>0.9</v>
      </c>
      <c r="M38" s="17">
        <f t="shared" si="24"/>
        <v>0.2</v>
      </c>
      <c r="N38" s="18"/>
    </row>
    <row r="39" spans="1:23">
      <c r="A39" s="203"/>
      <c r="B39" s="130"/>
      <c r="C39" s="45"/>
      <c r="D39" s="185"/>
      <c r="E39" s="46">
        <f>+VLOOKUP($A$37,$P$5:$S$29,4,FALSE)</f>
        <v>0.84</v>
      </c>
      <c r="F39" s="131">
        <f>+D39*E39</f>
        <v>0</v>
      </c>
      <c r="G39" s="131">
        <f t="shared" si="20"/>
        <v>0</v>
      </c>
      <c r="H39" s="131"/>
      <c r="I39" s="131">
        <f t="shared" si="21"/>
        <v>0</v>
      </c>
      <c r="J39" s="15">
        <f t="shared" si="22"/>
        <v>0</v>
      </c>
      <c r="K39" s="131"/>
      <c r="L39" s="17">
        <f t="shared" si="23"/>
        <v>0.9</v>
      </c>
      <c r="M39" s="17">
        <f t="shared" si="24"/>
        <v>0.2</v>
      </c>
      <c r="N39" s="18"/>
      <c r="P39" s="213" t="s">
        <v>50</v>
      </c>
      <c r="Q39" s="213"/>
      <c r="R39" s="213"/>
      <c r="S39" s="213"/>
      <c r="T39" s="213"/>
      <c r="U39" s="213"/>
      <c r="V39" s="213"/>
      <c r="W39" s="213"/>
    </row>
    <row r="40" spans="1:23">
      <c r="A40" s="203"/>
      <c r="B40" s="130"/>
      <c r="C40" s="45"/>
      <c r="D40" s="185"/>
      <c r="E40" s="46">
        <f>+VLOOKUP($A$37,$P$5:$S$29,4,FALSE)</f>
        <v>0.84</v>
      </c>
      <c r="F40" s="131">
        <f>+D40*E40</f>
        <v>0</v>
      </c>
      <c r="G40" s="131">
        <f t="shared" si="20"/>
        <v>0</v>
      </c>
      <c r="H40" s="131"/>
      <c r="I40" s="131">
        <f t="shared" si="21"/>
        <v>0</v>
      </c>
      <c r="J40" s="15">
        <f t="shared" si="22"/>
        <v>0</v>
      </c>
      <c r="K40" s="131"/>
      <c r="L40" s="17">
        <f t="shared" si="23"/>
        <v>0.9</v>
      </c>
      <c r="M40" s="17">
        <f t="shared" si="24"/>
        <v>0.2</v>
      </c>
      <c r="N40" s="18"/>
    </row>
    <row r="41" spans="1:23">
      <c r="A41" s="203" t="s">
        <v>24</v>
      </c>
      <c r="B41" s="133"/>
      <c r="C41" s="134"/>
      <c r="D41" s="186"/>
      <c r="E41" s="63">
        <f>+VLOOKUP($A$41,$P$5:$S$29,4,FALSE)</f>
        <v>0.83</v>
      </c>
      <c r="F41" s="13">
        <f t="shared" ref="F41" si="25">+D41*E41</f>
        <v>0</v>
      </c>
      <c r="G41" s="13">
        <f t="shared" si="20"/>
        <v>0</v>
      </c>
      <c r="H41" s="135"/>
      <c r="I41" s="13">
        <f t="shared" si="21"/>
        <v>0</v>
      </c>
      <c r="J41" s="15">
        <f t="shared" si="22"/>
        <v>0</v>
      </c>
      <c r="K41" s="65"/>
      <c r="L41" s="17">
        <f t="shared" si="23"/>
        <v>0.9</v>
      </c>
      <c r="M41" s="17">
        <f t="shared" si="24"/>
        <v>0.2</v>
      </c>
      <c r="N41" s="18"/>
    </row>
    <row r="42" spans="1:23">
      <c r="A42" s="203"/>
      <c r="B42" s="133"/>
      <c r="C42" s="134"/>
      <c r="D42" s="186"/>
      <c r="E42" s="63">
        <f>+VLOOKUP($A$41,$P$5:$S$29,4,FALSE)</f>
        <v>0.83</v>
      </c>
      <c r="F42" s="13">
        <f>+D42*E42</f>
        <v>0</v>
      </c>
      <c r="G42" s="13">
        <f t="shared" si="20"/>
        <v>0</v>
      </c>
      <c r="H42" s="64"/>
      <c r="I42" s="13">
        <f t="shared" si="21"/>
        <v>0</v>
      </c>
      <c r="J42" s="15">
        <f t="shared" si="22"/>
        <v>0</v>
      </c>
      <c r="K42" s="65"/>
      <c r="L42" s="17">
        <f t="shared" si="23"/>
        <v>0.9</v>
      </c>
      <c r="M42" s="17">
        <f t="shared" si="24"/>
        <v>0.2</v>
      </c>
      <c r="N42" s="18"/>
    </row>
    <row r="43" spans="1:23">
      <c r="A43" s="209"/>
      <c r="B43" s="133"/>
      <c r="C43" s="134"/>
      <c r="D43" s="186"/>
      <c r="E43" s="63">
        <f>+VLOOKUP($A$41,$P$5:$S$29,4,FALSE)</f>
        <v>0.83</v>
      </c>
      <c r="F43" s="13">
        <f t="shared" ref="F43:F44" si="26">+D43*E43</f>
        <v>0</v>
      </c>
      <c r="G43" s="13">
        <f t="shared" si="20"/>
        <v>0</v>
      </c>
      <c r="H43" s="64"/>
      <c r="I43" s="13">
        <f t="shared" si="21"/>
        <v>0</v>
      </c>
      <c r="J43" s="15">
        <f t="shared" si="22"/>
        <v>0</v>
      </c>
      <c r="K43" s="65"/>
      <c r="L43" s="17">
        <f t="shared" si="23"/>
        <v>0.9</v>
      </c>
      <c r="M43" s="17">
        <f t="shared" si="24"/>
        <v>0.2</v>
      </c>
      <c r="N43" s="18"/>
    </row>
    <row r="44" spans="1:23" ht="15.75" thickBot="1">
      <c r="A44" s="204"/>
      <c r="B44" s="133"/>
      <c r="C44" s="134"/>
      <c r="D44" s="186"/>
      <c r="E44" s="63">
        <f>+VLOOKUP($A$41,$P$5:$S$29,4,FALSE)</f>
        <v>0.83</v>
      </c>
      <c r="F44" s="13">
        <f t="shared" si="26"/>
        <v>0</v>
      </c>
      <c r="G44" s="13">
        <f t="shared" si="20"/>
        <v>0</v>
      </c>
      <c r="H44" s="64"/>
      <c r="I44" s="13">
        <f t="shared" si="21"/>
        <v>0</v>
      </c>
      <c r="J44" s="15">
        <f t="shared" si="22"/>
        <v>0</v>
      </c>
      <c r="K44" s="65"/>
      <c r="L44" s="17">
        <f t="shared" si="23"/>
        <v>0.9</v>
      </c>
      <c r="M44" s="17">
        <f t="shared" si="24"/>
        <v>0.2</v>
      </c>
      <c r="N44" s="18"/>
    </row>
    <row r="45" spans="1:23" ht="15.75" thickBot="1">
      <c r="A45" s="136"/>
      <c r="B45" s="34"/>
      <c r="C45" s="93"/>
      <c r="D45" s="180">
        <f>SUM(D37:D44)</f>
        <v>0</v>
      </c>
      <c r="E45" s="36"/>
      <c r="F45" s="35">
        <f>SUM(F37:F44)</f>
        <v>0</v>
      </c>
      <c r="G45" s="35">
        <f>+MIN($F$109*L45,F45)</f>
        <v>0</v>
      </c>
      <c r="H45" s="137">
        <f>+IFERROR(G45/F45,0)</f>
        <v>0</v>
      </c>
      <c r="I45" s="35">
        <f>SUM(I37:I44)</f>
        <v>0</v>
      </c>
      <c r="J45" s="38">
        <f>SUM(J37:J44)</f>
        <v>0</v>
      </c>
      <c r="K45" s="39" t="s">
        <v>38</v>
      </c>
      <c r="L45" s="40">
        <f t="shared" si="23"/>
        <v>0.9</v>
      </c>
      <c r="M45" s="41">
        <f t="shared" si="24"/>
        <v>0.2</v>
      </c>
      <c r="N45" s="18"/>
    </row>
    <row r="46" spans="1:23">
      <c r="A46" s="208" t="s">
        <v>25</v>
      </c>
      <c r="B46" s="130"/>
      <c r="C46" s="45"/>
      <c r="D46" s="187">
        <f>C46*K46</f>
        <v>0</v>
      </c>
      <c r="E46" s="138">
        <f>+VLOOKUP($A$46,P4:$S$36,4,0)</f>
        <v>0.89</v>
      </c>
      <c r="F46" s="13">
        <f t="shared" ref="F46:F57" si="27">+D46*E46</f>
        <v>0</v>
      </c>
      <c r="G46" s="13">
        <f t="shared" ref="G46:G57" si="28">+F46*$H$58</f>
        <v>0</v>
      </c>
      <c r="H46" s="64"/>
      <c r="I46" s="13">
        <f>+F46*$H$58</f>
        <v>0</v>
      </c>
      <c r="J46" s="15">
        <f>+MIN($G$58*$M$46,G46)</f>
        <v>0</v>
      </c>
      <c r="K46" s="139"/>
      <c r="L46" s="17">
        <f>+VLOOKUP($A$46,$P$5:$Q$29,2,FALSE)</f>
        <v>1</v>
      </c>
      <c r="M46" s="17">
        <f>+VLOOKUP($A$46,$P$5:$R$29,3,FALSE)</f>
        <v>0.35</v>
      </c>
      <c r="N46" s="18"/>
    </row>
    <row r="47" spans="1:23">
      <c r="A47" s="203"/>
      <c r="B47" s="130"/>
      <c r="C47" s="45"/>
      <c r="D47" s="187">
        <f t="shared" ref="D47:D57" si="29">+C47*K47</f>
        <v>0</v>
      </c>
      <c r="E47" s="138">
        <f>+VLOOKUP($A$46,P5:$S$36,4,0)</f>
        <v>0.89</v>
      </c>
      <c r="F47" s="13">
        <f t="shared" si="27"/>
        <v>0</v>
      </c>
      <c r="G47" s="13">
        <f t="shared" si="28"/>
        <v>0</v>
      </c>
      <c r="H47" s="64"/>
      <c r="I47" s="13">
        <f>+F47*$H$58</f>
        <v>0</v>
      </c>
      <c r="J47" s="15">
        <f t="shared" ref="J47:J57" si="30">+MIN($G$58*$M$46,G47)</f>
        <v>0</v>
      </c>
      <c r="K47" s="140"/>
      <c r="L47" s="17">
        <f>+VLOOKUP($A$46,$P$5:$Q$29,2,FALSE)</f>
        <v>1</v>
      </c>
      <c r="M47" s="17">
        <f>+VLOOKUP($A$46,$P$5:$R$29,3,FALSE)</f>
        <v>0.35</v>
      </c>
      <c r="N47" s="18"/>
      <c r="P47" s="141"/>
    </row>
    <row r="48" spans="1:23">
      <c r="A48" s="203"/>
      <c r="B48" s="130"/>
      <c r="C48" s="45"/>
      <c r="D48" s="187">
        <f t="shared" si="29"/>
        <v>0</v>
      </c>
      <c r="E48" s="138">
        <f>+VLOOKUP($A$46,P6:$S$36,4,0)</f>
        <v>0.89</v>
      </c>
      <c r="F48" s="13">
        <f t="shared" si="27"/>
        <v>0</v>
      </c>
      <c r="G48" s="13">
        <f t="shared" si="28"/>
        <v>0</v>
      </c>
      <c r="H48" s="64"/>
      <c r="I48" s="13">
        <f t="shared" ref="I48:I57" si="31">+F48*$H$45</f>
        <v>0</v>
      </c>
      <c r="J48" s="15">
        <f t="shared" si="30"/>
        <v>0</v>
      </c>
      <c r="K48" s="140"/>
      <c r="L48" s="17">
        <f>+VLOOKUP($A$46,$P$5:$Q$29,2,FALSE)</f>
        <v>1</v>
      </c>
      <c r="M48" s="17">
        <f>+VLOOKUP($A$46,$P$5:$R$29,3,FALSE)</f>
        <v>0.35</v>
      </c>
      <c r="N48" s="29"/>
      <c r="P48" s="142"/>
    </row>
    <row r="49" spans="1:16">
      <c r="A49" s="203" t="s">
        <v>26</v>
      </c>
      <c r="B49" s="133"/>
      <c r="C49" s="134"/>
      <c r="D49" s="188">
        <f t="shared" si="29"/>
        <v>0</v>
      </c>
      <c r="E49" s="63">
        <f>+VLOOKUP($A$49,P4:$S$36,4,0)</f>
        <v>0.89</v>
      </c>
      <c r="F49" s="13">
        <f t="shared" si="27"/>
        <v>0</v>
      </c>
      <c r="G49" s="13">
        <f t="shared" si="28"/>
        <v>0</v>
      </c>
      <c r="H49" s="64"/>
      <c r="I49" s="13">
        <f t="shared" si="31"/>
        <v>0</v>
      </c>
      <c r="J49" s="15">
        <f t="shared" si="30"/>
        <v>0</v>
      </c>
      <c r="K49" s="140"/>
      <c r="L49" s="17">
        <f>+VLOOKUP($A$49,$P$5:$Q$29,2,FALSE)</f>
        <v>1</v>
      </c>
      <c r="M49" s="17">
        <f>+VLOOKUP($A$49,$P$5:$R$29,3,FALSE)</f>
        <v>0.35</v>
      </c>
      <c r="N49" s="29"/>
    </row>
    <row r="50" spans="1:16">
      <c r="A50" s="203"/>
      <c r="B50" s="133"/>
      <c r="C50" s="134"/>
      <c r="D50" s="188">
        <f t="shared" si="29"/>
        <v>0</v>
      </c>
      <c r="E50" s="63">
        <f>+VLOOKUP($A$49,P5:$S$36,4,0)</f>
        <v>0.89</v>
      </c>
      <c r="F50" s="13">
        <f t="shared" si="27"/>
        <v>0</v>
      </c>
      <c r="G50" s="13">
        <f t="shared" si="28"/>
        <v>0</v>
      </c>
      <c r="H50" s="64"/>
      <c r="I50" s="13">
        <f t="shared" si="31"/>
        <v>0</v>
      </c>
      <c r="J50" s="15">
        <f t="shared" si="30"/>
        <v>0</v>
      </c>
      <c r="K50" s="140"/>
      <c r="L50" s="17">
        <f>+VLOOKUP($A$49,$P$5:$Q$29,2,FALSE)</f>
        <v>1</v>
      </c>
      <c r="M50" s="17">
        <f>+VLOOKUP($A$49,$P$5:$R$29,3,FALSE)</f>
        <v>0.35</v>
      </c>
      <c r="N50" s="29"/>
      <c r="O50" s="75"/>
      <c r="P50" s="75"/>
    </row>
    <row r="51" spans="1:16">
      <c r="A51" s="203"/>
      <c r="B51" s="133"/>
      <c r="C51" s="134"/>
      <c r="D51" s="188">
        <f t="shared" si="29"/>
        <v>0</v>
      </c>
      <c r="E51" s="63">
        <f>+VLOOKUP($A$49,P6:$S$36,4,0)</f>
        <v>0.89</v>
      </c>
      <c r="F51" s="13">
        <f t="shared" si="27"/>
        <v>0</v>
      </c>
      <c r="G51" s="13">
        <f t="shared" si="28"/>
        <v>0</v>
      </c>
      <c r="H51" s="64"/>
      <c r="I51" s="13">
        <f t="shared" si="31"/>
        <v>0</v>
      </c>
      <c r="J51" s="15">
        <f t="shared" si="30"/>
        <v>0</v>
      </c>
      <c r="K51" s="140"/>
      <c r="L51" s="17">
        <f>+VLOOKUP($A$49,$P$5:$Q$29,2,FALSE)</f>
        <v>1</v>
      </c>
      <c r="M51" s="17">
        <f>+VLOOKUP($A$49,$P$5:$R$29,3,FALSE)</f>
        <v>0.35</v>
      </c>
      <c r="N51" s="143"/>
      <c r="O51" s="75"/>
      <c r="P51" s="75"/>
    </row>
    <row r="52" spans="1:16">
      <c r="A52" s="203" t="s">
        <v>27</v>
      </c>
      <c r="B52" s="144"/>
      <c r="C52" s="145"/>
      <c r="D52" s="189">
        <f t="shared" si="29"/>
        <v>0</v>
      </c>
      <c r="E52" s="85">
        <f>+VLOOKUP($A$52,P4:$S$36,4,0)</f>
        <v>0.88</v>
      </c>
      <c r="F52" s="13">
        <f t="shared" si="27"/>
        <v>0</v>
      </c>
      <c r="G52" s="13">
        <f t="shared" si="28"/>
        <v>0</v>
      </c>
      <c r="H52" s="64"/>
      <c r="I52" s="13">
        <f t="shared" si="31"/>
        <v>0</v>
      </c>
      <c r="J52" s="15">
        <f t="shared" si="30"/>
        <v>0</v>
      </c>
      <c r="K52" s="140"/>
      <c r="L52" s="17">
        <f>+VLOOKUP($A$52,$P$5:$Q$29,2,FALSE)</f>
        <v>1</v>
      </c>
      <c r="M52" s="17">
        <f>+VLOOKUP($A$52,$P$5:$R$29,3,FALSE)</f>
        <v>0.35</v>
      </c>
      <c r="N52" s="143"/>
      <c r="O52" s="75"/>
    </row>
    <row r="53" spans="1:16">
      <c r="A53" s="203"/>
      <c r="B53" s="144"/>
      <c r="C53" s="145"/>
      <c r="D53" s="189">
        <f t="shared" si="29"/>
        <v>0</v>
      </c>
      <c r="E53" s="85">
        <f>+VLOOKUP($A$52,P5:$S$36,4,0)</f>
        <v>0.88</v>
      </c>
      <c r="F53" s="13">
        <f t="shared" si="27"/>
        <v>0</v>
      </c>
      <c r="G53" s="13">
        <f t="shared" si="28"/>
        <v>0</v>
      </c>
      <c r="H53" s="64"/>
      <c r="I53" s="13">
        <f t="shared" si="31"/>
        <v>0</v>
      </c>
      <c r="J53" s="15">
        <f t="shared" si="30"/>
        <v>0</v>
      </c>
      <c r="K53" s="140"/>
      <c r="L53" s="17">
        <f>+VLOOKUP($A$52,$P$5:$Q$29,2,FALSE)</f>
        <v>1</v>
      </c>
      <c r="M53" s="17">
        <f>+VLOOKUP($A$52,$P$5:$R$29,3,FALSE)</f>
        <v>0.35</v>
      </c>
      <c r="N53" s="146"/>
    </row>
    <row r="54" spans="1:16">
      <c r="A54" s="203"/>
      <c r="B54" s="144"/>
      <c r="C54" s="145"/>
      <c r="D54" s="189">
        <f t="shared" si="29"/>
        <v>0</v>
      </c>
      <c r="E54" s="85">
        <f>+VLOOKUP($A$52,P6:$S$36,4,0)</f>
        <v>0.88</v>
      </c>
      <c r="F54" s="13">
        <f t="shared" si="27"/>
        <v>0</v>
      </c>
      <c r="G54" s="13">
        <f t="shared" si="28"/>
        <v>0</v>
      </c>
      <c r="H54" s="64"/>
      <c r="I54" s="13">
        <f t="shared" si="31"/>
        <v>0</v>
      </c>
      <c r="J54" s="15">
        <f t="shared" si="30"/>
        <v>0</v>
      </c>
      <c r="K54" s="140"/>
      <c r="L54" s="17">
        <f>+VLOOKUP($A$52,$P$5:$Q$29,2,FALSE)</f>
        <v>1</v>
      </c>
      <c r="M54" s="17">
        <f>+VLOOKUP($A$52,$P$5:$R$29,3,FALSE)</f>
        <v>0.35</v>
      </c>
      <c r="N54" s="143"/>
    </row>
    <row r="55" spans="1:16">
      <c r="A55" s="203" t="s">
        <v>28</v>
      </c>
      <c r="B55" s="147"/>
      <c r="C55" s="148"/>
      <c r="D55" s="190">
        <f t="shared" si="29"/>
        <v>0</v>
      </c>
      <c r="E55" s="149">
        <f>+VLOOKUP($A$55,$P$4:$S$36,4,0)</f>
        <v>0.86</v>
      </c>
      <c r="F55" s="13">
        <f t="shared" si="27"/>
        <v>0</v>
      </c>
      <c r="G55" s="13">
        <f t="shared" si="28"/>
        <v>0</v>
      </c>
      <c r="H55" s="64"/>
      <c r="I55" s="13">
        <f t="shared" si="31"/>
        <v>0</v>
      </c>
      <c r="J55" s="15">
        <f t="shared" si="30"/>
        <v>0</v>
      </c>
      <c r="K55" s="140"/>
      <c r="L55" s="17">
        <f>+VLOOKUP($A$55,$P$5:$Q$29,2,FALSE)</f>
        <v>1</v>
      </c>
      <c r="M55" s="17">
        <f>+VLOOKUP($A$55,$P$5:$R$29,3,FALSE)</f>
        <v>0.35</v>
      </c>
      <c r="N55" s="150"/>
    </row>
    <row r="56" spans="1:16">
      <c r="A56" s="203"/>
      <c r="B56" s="147"/>
      <c r="C56" s="148"/>
      <c r="D56" s="190">
        <f t="shared" si="29"/>
        <v>0</v>
      </c>
      <c r="E56" s="149">
        <f>+VLOOKUP($A$55,$P$4:$S$36,4,0)</f>
        <v>0.86</v>
      </c>
      <c r="F56" s="13">
        <f t="shared" si="27"/>
        <v>0</v>
      </c>
      <c r="G56" s="13">
        <f t="shared" si="28"/>
        <v>0</v>
      </c>
      <c r="H56" s="64"/>
      <c r="I56" s="13">
        <f t="shared" si="31"/>
        <v>0</v>
      </c>
      <c r="J56" s="15">
        <f t="shared" si="30"/>
        <v>0</v>
      </c>
      <c r="K56" s="140"/>
      <c r="L56" s="17">
        <f>+VLOOKUP($A$55,$P$5:$Q$29,2,FALSE)</f>
        <v>1</v>
      </c>
      <c r="M56" s="17">
        <f>+VLOOKUP($A$55,$P$5:$R$29,3,FALSE)</f>
        <v>0.35</v>
      </c>
      <c r="N56" s="42"/>
      <c r="O56" s="75"/>
      <c r="P56" s="75"/>
    </row>
    <row r="57" spans="1:16" ht="15.75" thickBot="1">
      <c r="A57" s="204"/>
      <c r="B57" s="147"/>
      <c r="C57" s="148"/>
      <c r="D57" s="190">
        <f t="shared" si="29"/>
        <v>0</v>
      </c>
      <c r="E57" s="149">
        <f>+VLOOKUP($A$55,$P$4:$S$36,4,0)</f>
        <v>0.86</v>
      </c>
      <c r="F57" s="13">
        <f t="shared" si="27"/>
        <v>0</v>
      </c>
      <c r="G57" s="13">
        <f t="shared" si="28"/>
        <v>0</v>
      </c>
      <c r="H57" s="64"/>
      <c r="I57" s="13">
        <f t="shared" si="31"/>
        <v>0</v>
      </c>
      <c r="J57" s="15">
        <f t="shared" si="30"/>
        <v>0</v>
      </c>
      <c r="K57" s="140"/>
      <c r="L57" s="17">
        <f>+VLOOKUP($A$55,$P$5:$Q$29,2,FALSE)</f>
        <v>1</v>
      </c>
      <c r="M57" s="17">
        <f>+VLOOKUP($A$55,$P$5:$R$29,3,FALSE)</f>
        <v>0.35</v>
      </c>
      <c r="N57" s="42"/>
      <c r="P57" s="75"/>
    </row>
    <row r="58" spans="1:16" ht="15.75" thickBot="1">
      <c r="A58" s="151"/>
      <c r="B58" s="34"/>
      <c r="C58" s="93"/>
      <c r="D58" s="180">
        <f>SUM(D46:D57)</f>
        <v>0</v>
      </c>
      <c r="E58" s="94"/>
      <c r="F58" s="35">
        <f>SUM(F46:F57)</f>
        <v>0</v>
      </c>
      <c r="G58" s="35">
        <f>+MIN($F$109*L58,F58)</f>
        <v>0</v>
      </c>
      <c r="H58" s="152">
        <f>+IFERROR(G58/F58,0)</f>
        <v>0</v>
      </c>
      <c r="I58" s="35">
        <f>SUM(I46:I57)</f>
        <v>0</v>
      </c>
      <c r="J58" s="38">
        <f t="shared" ref="J58" si="32">SUM(J46:J57)</f>
        <v>0</v>
      </c>
      <c r="K58" s="39" t="s">
        <v>38</v>
      </c>
      <c r="L58" s="40">
        <f>+VLOOKUP(A46,P4:Q36,2,0)</f>
        <v>1</v>
      </c>
      <c r="M58" s="41">
        <f>+VLOOKUP(A46,P4:R36,3,0)</f>
        <v>0.35</v>
      </c>
      <c r="N58" s="42"/>
    </row>
    <row r="59" spans="1:16">
      <c r="A59" s="208" t="s">
        <v>29</v>
      </c>
      <c r="B59" s="130"/>
      <c r="C59" s="45"/>
      <c r="D59" s="187">
        <f>+C59*K59</f>
        <v>0</v>
      </c>
      <c r="E59" s="46">
        <f>+VLOOKUP($A$59,$P$4:$S$36,4,0)</f>
        <v>0.89</v>
      </c>
      <c r="F59" s="13">
        <f>+D59*E59</f>
        <v>0</v>
      </c>
      <c r="G59" s="13">
        <f>+F59*$H$71</f>
        <v>0</v>
      </c>
      <c r="H59" s="64"/>
      <c r="I59" s="13">
        <f>+F59*$H$71</f>
        <v>0</v>
      </c>
      <c r="J59" s="15">
        <f>+MIN($G$71*$M$59,G59)</f>
        <v>0</v>
      </c>
      <c r="K59" s="140"/>
      <c r="L59" s="17">
        <f t="shared" ref="L59:M61" si="33">+VLOOKUP($A$59,$P$5:$Q$29,2,FALSE)</f>
        <v>1</v>
      </c>
      <c r="M59" s="17">
        <f t="shared" si="33"/>
        <v>1</v>
      </c>
      <c r="N59" s="42"/>
    </row>
    <row r="60" spans="1:16">
      <c r="A60" s="203"/>
      <c r="B60" s="130"/>
      <c r="C60" s="45"/>
      <c r="D60" s="187">
        <f t="shared" ref="D60:D70" si="34">+C60*K60</f>
        <v>0</v>
      </c>
      <c r="E60" s="46">
        <f>+VLOOKUP($A$59,$P$4:$S$36,4,0)</f>
        <v>0.89</v>
      </c>
      <c r="F60" s="13">
        <f t="shared" ref="F60:F70" si="35">+D60*E60</f>
        <v>0</v>
      </c>
      <c r="G60" s="13">
        <f t="shared" ref="G60:G70" si="36">+F60*$H$71</f>
        <v>0</v>
      </c>
      <c r="H60" s="64"/>
      <c r="I60" s="13">
        <f t="shared" ref="I60:I70" si="37">+F60*$H$71</f>
        <v>0</v>
      </c>
      <c r="J60" s="15">
        <f t="shared" ref="J60:J70" si="38">+MIN($G$71*$M$59,G60)</f>
        <v>0</v>
      </c>
      <c r="K60" s="65"/>
      <c r="L60" s="17">
        <f t="shared" si="33"/>
        <v>1</v>
      </c>
      <c r="M60" s="17">
        <f t="shared" si="33"/>
        <v>1</v>
      </c>
      <c r="N60" s="42"/>
    </row>
    <row r="61" spans="1:16">
      <c r="A61" s="203"/>
      <c r="B61" s="130"/>
      <c r="C61" s="45"/>
      <c r="D61" s="187">
        <f t="shared" si="34"/>
        <v>0</v>
      </c>
      <c r="E61" s="46">
        <f>+VLOOKUP($A$59,$P$4:$S$36,4,0)</f>
        <v>0.89</v>
      </c>
      <c r="F61" s="13">
        <f t="shared" si="35"/>
        <v>0</v>
      </c>
      <c r="G61" s="13">
        <f t="shared" si="36"/>
        <v>0</v>
      </c>
      <c r="H61" s="64"/>
      <c r="I61" s="13">
        <f t="shared" si="37"/>
        <v>0</v>
      </c>
      <c r="J61" s="15">
        <f t="shared" si="38"/>
        <v>0</v>
      </c>
      <c r="K61" s="65"/>
      <c r="L61" s="17">
        <f t="shared" si="33"/>
        <v>1</v>
      </c>
      <c r="M61" s="17">
        <f t="shared" si="33"/>
        <v>1</v>
      </c>
      <c r="N61" s="29"/>
    </row>
    <row r="62" spans="1:16">
      <c r="A62" s="203" t="s">
        <v>30</v>
      </c>
      <c r="B62" s="133"/>
      <c r="C62" s="134"/>
      <c r="D62" s="188">
        <f t="shared" si="34"/>
        <v>0</v>
      </c>
      <c r="E62" s="63">
        <f>+VLOOKUP($A$62,$P$4:$S$36,4,0)</f>
        <v>0.85</v>
      </c>
      <c r="F62" s="13">
        <f t="shared" si="35"/>
        <v>0</v>
      </c>
      <c r="G62" s="13">
        <f t="shared" si="36"/>
        <v>0</v>
      </c>
      <c r="H62" s="64"/>
      <c r="I62" s="13">
        <f t="shared" si="37"/>
        <v>0</v>
      </c>
      <c r="J62" s="15">
        <f t="shared" si="38"/>
        <v>0</v>
      </c>
      <c r="K62" s="65"/>
      <c r="L62" s="17">
        <f t="shared" ref="L62:M64" si="39">+VLOOKUP($A$62,$P$5:$Q$29,2,FALSE)</f>
        <v>1</v>
      </c>
      <c r="M62" s="17">
        <f t="shared" si="39"/>
        <v>1</v>
      </c>
      <c r="N62" s="18"/>
    </row>
    <row r="63" spans="1:16" ht="15" customHeight="1">
      <c r="A63" s="203"/>
      <c r="B63" s="133"/>
      <c r="C63" s="134"/>
      <c r="D63" s="188">
        <f t="shared" si="34"/>
        <v>0</v>
      </c>
      <c r="E63" s="63">
        <f>+VLOOKUP($A$62,$P$4:$S$36,4,0)</f>
        <v>0.85</v>
      </c>
      <c r="F63" s="13">
        <f t="shared" si="35"/>
        <v>0</v>
      </c>
      <c r="G63" s="13">
        <f t="shared" si="36"/>
        <v>0</v>
      </c>
      <c r="H63" s="64"/>
      <c r="I63" s="13">
        <f t="shared" si="37"/>
        <v>0</v>
      </c>
      <c r="J63" s="15">
        <f t="shared" si="38"/>
        <v>0</v>
      </c>
      <c r="K63" s="65"/>
      <c r="L63" s="17">
        <f t="shared" si="39"/>
        <v>1</v>
      </c>
      <c r="M63" s="17">
        <f t="shared" si="39"/>
        <v>1</v>
      </c>
      <c r="N63" s="18"/>
    </row>
    <row r="64" spans="1:16">
      <c r="A64" s="203"/>
      <c r="B64" s="133"/>
      <c r="C64" s="134"/>
      <c r="D64" s="188">
        <f t="shared" si="34"/>
        <v>0</v>
      </c>
      <c r="E64" s="63">
        <f>+VLOOKUP($A$62,$P$4:$S$36,4,0)</f>
        <v>0.85</v>
      </c>
      <c r="F64" s="13">
        <f t="shared" si="35"/>
        <v>0</v>
      </c>
      <c r="G64" s="13">
        <f t="shared" si="36"/>
        <v>0</v>
      </c>
      <c r="H64" s="64"/>
      <c r="I64" s="13">
        <f t="shared" si="37"/>
        <v>0</v>
      </c>
      <c r="J64" s="15">
        <f t="shared" si="38"/>
        <v>0</v>
      </c>
      <c r="K64" s="65"/>
      <c r="L64" s="17">
        <f t="shared" si="39"/>
        <v>1</v>
      </c>
      <c r="M64" s="17">
        <f t="shared" si="39"/>
        <v>1</v>
      </c>
      <c r="N64" s="18"/>
    </row>
    <row r="65" spans="1:27">
      <c r="A65" s="203" t="s">
        <v>31</v>
      </c>
      <c r="B65" s="144"/>
      <c r="C65" s="145"/>
      <c r="D65" s="189">
        <f t="shared" si="34"/>
        <v>0</v>
      </c>
      <c r="E65" s="85">
        <f>+VLOOKUP($A$65,$P$4:$S$36,4,0)</f>
        <v>0.66</v>
      </c>
      <c r="F65" s="13">
        <f t="shared" si="35"/>
        <v>0</v>
      </c>
      <c r="G65" s="13">
        <f t="shared" si="36"/>
        <v>0</v>
      </c>
      <c r="H65" s="64"/>
      <c r="I65" s="13">
        <f t="shared" si="37"/>
        <v>0</v>
      </c>
      <c r="J65" s="15">
        <f t="shared" si="38"/>
        <v>0</v>
      </c>
      <c r="K65" s="65"/>
      <c r="L65" s="17">
        <f t="shared" ref="L65:M67" si="40">+VLOOKUP($A$65,$P$5:$Q$29,2,FALSE)</f>
        <v>1</v>
      </c>
      <c r="M65" s="17">
        <f t="shared" si="40"/>
        <v>1</v>
      </c>
      <c r="N65" s="18"/>
      <c r="AA65">
        <f>493/2500</f>
        <v>0.19719999999999999</v>
      </c>
    </row>
    <row r="66" spans="1:27">
      <c r="A66" s="203"/>
      <c r="B66" s="144"/>
      <c r="C66" s="145"/>
      <c r="D66" s="189">
        <f t="shared" si="34"/>
        <v>0</v>
      </c>
      <c r="E66" s="85">
        <f>+VLOOKUP($A$65,$P$4:$S$36,4,0)</f>
        <v>0.66</v>
      </c>
      <c r="F66" s="13">
        <f t="shared" si="35"/>
        <v>0</v>
      </c>
      <c r="G66" s="13">
        <f t="shared" si="36"/>
        <v>0</v>
      </c>
      <c r="H66" s="64"/>
      <c r="I66" s="13">
        <f t="shared" si="37"/>
        <v>0</v>
      </c>
      <c r="J66" s="15">
        <f t="shared" si="38"/>
        <v>0</v>
      </c>
      <c r="K66" s="65"/>
      <c r="L66" s="17">
        <f t="shared" si="40"/>
        <v>1</v>
      </c>
      <c r="M66" s="17">
        <f t="shared" si="40"/>
        <v>1</v>
      </c>
      <c r="N66" s="18"/>
    </row>
    <row r="67" spans="1:27">
      <c r="A67" s="203"/>
      <c r="B67" s="144"/>
      <c r="C67" s="145"/>
      <c r="D67" s="189">
        <f t="shared" si="34"/>
        <v>0</v>
      </c>
      <c r="E67" s="85">
        <f>+VLOOKUP($A$65,$P$4:$S$36,4,0)</f>
        <v>0.66</v>
      </c>
      <c r="F67" s="13">
        <f t="shared" si="35"/>
        <v>0</v>
      </c>
      <c r="G67" s="13">
        <f t="shared" si="36"/>
        <v>0</v>
      </c>
      <c r="H67" s="64"/>
      <c r="I67" s="13">
        <f t="shared" si="37"/>
        <v>0</v>
      </c>
      <c r="J67" s="15">
        <f t="shared" si="38"/>
        <v>0</v>
      </c>
      <c r="K67" s="65"/>
      <c r="L67" s="17">
        <f t="shared" si="40"/>
        <v>1</v>
      </c>
      <c r="M67" s="17">
        <f t="shared" si="40"/>
        <v>1</v>
      </c>
      <c r="N67" s="18"/>
    </row>
    <row r="68" spans="1:27">
      <c r="A68" s="203" t="s">
        <v>32</v>
      </c>
      <c r="B68" s="147"/>
      <c r="C68" s="148"/>
      <c r="D68" s="190">
        <f t="shared" si="34"/>
        <v>0</v>
      </c>
      <c r="E68" s="149">
        <f>+VLOOKUP($A$68,$P$4:$S$36,4,0)</f>
        <v>0.66</v>
      </c>
      <c r="F68" s="13">
        <f t="shared" si="35"/>
        <v>0</v>
      </c>
      <c r="G68" s="13">
        <f t="shared" si="36"/>
        <v>0</v>
      </c>
      <c r="H68" s="64"/>
      <c r="I68" s="13">
        <f t="shared" si="37"/>
        <v>0</v>
      </c>
      <c r="J68" s="15">
        <f t="shared" si="38"/>
        <v>0</v>
      </c>
      <c r="K68" s="65"/>
      <c r="L68" s="17">
        <f t="shared" ref="L68:M70" si="41">+VLOOKUP($A$68,$P$5:$Q$29,2,FALSE)</f>
        <v>1</v>
      </c>
      <c r="M68" s="17">
        <f t="shared" si="41"/>
        <v>1</v>
      </c>
      <c r="N68" s="18"/>
    </row>
    <row r="69" spans="1:27">
      <c r="A69" s="203"/>
      <c r="B69" s="147"/>
      <c r="C69" s="148"/>
      <c r="D69" s="190">
        <f t="shared" si="34"/>
        <v>0</v>
      </c>
      <c r="E69" s="149">
        <f>+VLOOKUP($A$68,$P$4:$S$36,4,0)</f>
        <v>0.66</v>
      </c>
      <c r="F69" s="13">
        <f t="shared" si="35"/>
        <v>0</v>
      </c>
      <c r="G69" s="13">
        <f t="shared" si="36"/>
        <v>0</v>
      </c>
      <c r="H69" s="64"/>
      <c r="I69" s="13">
        <f t="shared" si="37"/>
        <v>0</v>
      </c>
      <c r="J69" s="15">
        <f t="shared" si="38"/>
        <v>0</v>
      </c>
      <c r="K69" s="65"/>
      <c r="L69" s="17">
        <f t="shared" si="41"/>
        <v>1</v>
      </c>
      <c r="M69" s="17">
        <f t="shared" si="41"/>
        <v>1</v>
      </c>
      <c r="N69" s="18"/>
    </row>
    <row r="70" spans="1:27" ht="15.75" thickBot="1">
      <c r="A70" s="204"/>
      <c r="B70" s="147"/>
      <c r="C70" s="148"/>
      <c r="D70" s="190">
        <f t="shared" si="34"/>
        <v>0</v>
      </c>
      <c r="E70" s="149">
        <f>+VLOOKUP($A$68,$P$4:$S$36,4,0)</f>
        <v>0.66</v>
      </c>
      <c r="F70" s="13">
        <f t="shared" si="35"/>
        <v>0</v>
      </c>
      <c r="G70" s="13">
        <f t="shared" si="36"/>
        <v>0</v>
      </c>
      <c r="H70" s="64"/>
      <c r="I70" s="13">
        <f t="shared" si="37"/>
        <v>0</v>
      </c>
      <c r="J70" s="15">
        <f t="shared" si="38"/>
        <v>0</v>
      </c>
      <c r="K70" s="65"/>
      <c r="L70" s="17">
        <f t="shared" si="41"/>
        <v>1</v>
      </c>
      <c r="M70" s="17">
        <f t="shared" si="41"/>
        <v>1</v>
      </c>
      <c r="N70" s="18"/>
    </row>
    <row r="71" spans="1:27" ht="15.75" thickBot="1">
      <c r="A71" s="153" t="s">
        <v>46</v>
      </c>
      <c r="B71" s="34"/>
      <c r="C71" s="34"/>
      <c r="D71" s="180">
        <f>SUM(D59:D70)</f>
        <v>0</v>
      </c>
      <c r="E71" s="94"/>
      <c r="F71" s="35">
        <f>SUM(F59:F70)</f>
        <v>0</v>
      </c>
      <c r="G71" s="35">
        <f>+MIN($F$109*L71,F71)</f>
        <v>0</v>
      </c>
      <c r="H71" s="137">
        <f>+IFERROR(G71/F71,0)</f>
        <v>0</v>
      </c>
      <c r="I71" s="35">
        <f>SUM(I59:I70)</f>
        <v>0</v>
      </c>
      <c r="J71" s="38">
        <f>SUM(J59:J70)</f>
        <v>0</v>
      </c>
      <c r="K71" s="154">
        <f t="shared" ref="K71" si="42">SUM(K59:K70)</f>
        <v>0</v>
      </c>
      <c r="L71" s="40">
        <f>+VLOOKUP(A59,P4:Q36,2,0)</f>
        <v>1</v>
      </c>
      <c r="M71" s="41">
        <f>+VLOOKUP(A59,P4:R36,3,0)</f>
        <v>0.35</v>
      </c>
      <c r="N71" s="18"/>
    </row>
    <row r="72" spans="1:27">
      <c r="A72" s="205" t="str">
        <f>+P23</f>
        <v>VDMK_1</v>
      </c>
      <c r="B72" s="130"/>
      <c r="C72" s="155"/>
      <c r="D72" s="181"/>
      <c r="E72" s="156">
        <f>+VLOOKUP($A$72,$P$4:$S$36,4,0)</f>
        <v>0.92</v>
      </c>
      <c r="F72" s="13">
        <f>+D72*E72</f>
        <v>0</v>
      </c>
      <c r="G72" s="13">
        <f t="shared" ref="G72:G80" si="43">+F72*$H$81</f>
        <v>0</v>
      </c>
      <c r="H72" s="64"/>
      <c r="I72" s="13">
        <f t="shared" ref="I72:I80" si="44">+F72*$H$81</f>
        <v>0</v>
      </c>
      <c r="J72" s="15">
        <f>+MIN($G$81*$M$72,G72)</f>
        <v>0</v>
      </c>
      <c r="K72" s="132"/>
      <c r="L72" s="17">
        <f>+VLOOKUP($A$72,$P$4:$Q$36,2,0)</f>
        <v>0.5</v>
      </c>
      <c r="M72" s="17">
        <f>+VLOOKUP($A$72,$P$4:$R$36,3,0)</f>
        <v>0.4</v>
      </c>
      <c r="N72" s="18"/>
    </row>
    <row r="73" spans="1:27">
      <c r="A73" s="199"/>
      <c r="B73" s="130"/>
      <c r="C73" s="155"/>
      <c r="D73" s="181"/>
      <c r="E73" s="156">
        <f>+VLOOKUP($A$72,$P$4:$S$36,4,0)</f>
        <v>0.92</v>
      </c>
      <c r="F73" s="13">
        <f t="shared" ref="F73:F74" si="45">+D73*E73</f>
        <v>0</v>
      </c>
      <c r="G73" s="13">
        <f t="shared" si="43"/>
        <v>0</v>
      </c>
      <c r="H73" s="64"/>
      <c r="I73" s="13">
        <f t="shared" si="44"/>
        <v>0</v>
      </c>
      <c r="J73" s="15">
        <f t="shared" ref="J73:J80" si="46">+MIN($G$81*$M$72,G73)</f>
        <v>0</v>
      </c>
      <c r="K73" s="131"/>
      <c r="L73" s="17">
        <f>+VLOOKUP($A$72,$P$4:$Q$36,2,0)</f>
        <v>0.5</v>
      </c>
      <c r="M73" s="17">
        <f>+VLOOKUP($A$72,$P$4:$R$36,3,0)</f>
        <v>0.4</v>
      </c>
      <c r="N73" s="18"/>
    </row>
    <row r="74" spans="1:27">
      <c r="A74" s="200"/>
      <c r="B74" s="130"/>
      <c r="C74" s="155"/>
      <c r="D74" s="181"/>
      <c r="E74" s="156">
        <f>+VLOOKUP($A$72,$P$4:$S$36,4,0)</f>
        <v>0.92</v>
      </c>
      <c r="F74" s="13">
        <f t="shared" si="45"/>
        <v>0</v>
      </c>
      <c r="G74" s="13">
        <f t="shared" si="43"/>
        <v>0</v>
      </c>
      <c r="H74" s="64"/>
      <c r="I74" s="13">
        <f t="shared" si="44"/>
        <v>0</v>
      </c>
      <c r="J74" s="15">
        <f t="shared" si="46"/>
        <v>0</v>
      </c>
      <c r="K74" s="131"/>
      <c r="L74" s="17">
        <f>+VLOOKUP($A$72,$P$4:$Q$36,2,0)</f>
        <v>0.5</v>
      </c>
      <c r="M74" s="17">
        <f>+VLOOKUP($A$72,$P$4:$R$36,3,0)</f>
        <v>0.4</v>
      </c>
      <c r="N74" s="18"/>
    </row>
    <row r="75" spans="1:27">
      <c r="A75" s="198" t="str">
        <f>+P24</f>
        <v>VDMK_1-5</v>
      </c>
      <c r="B75" s="133"/>
      <c r="C75" s="62"/>
      <c r="D75" s="186"/>
      <c r="E75" s="157">
        <f>+VLOOKUP($A$75,$P$4:$S$36,4,0)</f>
        <v>0.79</v>
      </c>
      <c r="F75" s="13">
        <f>+D75*E75</f>
        <v>0</v>
      </c>
      <c r="G75" s="13">
        <f t="shared" si="43"/>
        <v>0</v>
      </c>
      <c r="H75" s="64"/>
      <c r="I75" s="13">
        <f t="shared" si="44"/>
        <v>0</v>
      </c>
      <c r="J75" s="15">
        <f t="shared" si="46"/>
        <v>0</v>
      </c>
      <c r="K75" s="132"/>
      <c r="L75" s="17">
        <f>+VLOOKUP($A$75,$P$4:$Q$36,2,0)</f>
        <v>0.5</v>
      </c>
      <c r="M75" s="17">
        <f>+VLOOKUP($A$75,$P$4:$R$36,3,0)</f>
        <v>0.4</v>
      </c>
      <c r="N75" s="18"/>
    </row>
    <row r="76" spans="1:27">
      <c r="A76" s="199"/>
      <c r="B76" s="133"/>
      <c r="C76" s="62"/>
      <c r="D76" s="186"/>
      <c r="E76" s="157">
        <f>+VLOOKUP($A$75,$P$4:$S$36,4,0)</f>
        <v>0.79</v>
      </c>
      <c r="F76" s="13">
        <f t="shared" ref="F76:F77" si="47">+D76*E76</f>
        <v>0</v>
      </c>
      <c r="G76" s="13">
        <f t="shared" si="43"/>
        <v>0</v>
      </c>
      <c r="H76" s="64"/>
      <c r="I76" s="13">
        <f t="shared" si="44"/>
        <v>0</v>
      </c>
      <c r="J76" s="15">
        <f t="shared" si="46"/>
        <v>0</v>
      </c>
      <c r="K76" s="131"/>
      <c r="L76" s="17">
        <f>+VLOOKUP($A$75,$P$4:$Q$36,2,0)</f>
        <v>0.5</v>
      </c>
      <c r="M76" s="17">
        <f>+VLOOKUP($A$75,$P$4:$R$36,3,0)</f>
        <v>0.4</v>
      </c>
      <c r="N76" s="18"/>
    </row>
    <row r="77" spans="1:27">
      <c r="A77" s="200"/>
      <c r="B77" s="133"/>
      <c r="C77" s="62"/>
      <c r="D77" s="186"/>
      <c r="E77" s="157">
        <f>+VLOOKUP($A$75,$P$4:$S$36,4,0)</f>
        <v>0.79</v>
      </c>
      <c r="F77" s="13">
        <f t="shared" si="47"/>
        <v>0</v>
      </c>
      <c r="G77" s="13">
        <f t="shared" si="43"/>
        <v>0</v>
      </c>
      <c r="H77" s="64"/>
      <c r="I77" s="13">
        <f t="shared" si="44"/>
        <v>0</v>
      </c>
      <c r="J77" s="15">
        <f t="shared" si="46"/>
        <v>0</v>
      </c>
      <c r="K77" s="131"/>
      <c r="L77" s="17">
        <f>+VLOOKUP($A$75,$P$4:$Q$36,2,0)</f>
        <v>0.5</v>
      </c>
      <c r="M77" s="17">
        <f>+VLOOKUP($A$75,$P$4:$R$36,3,0)</f>
        <v>0.4</v>
      </c>
      <c r="N77" s="18"/>
    </row>
    <row r="78" spans="1:27">
      <c r="A78" s="198" t="str">
        <f>+P25</f>
        <v>VDMK_5 ve üzeri</v>
      </c>
      <c r="B78" s="144"/>
      <c r="C78" s="84"/>
      <c r="D78" s="191"/>
      <c r="E78" s="158">
        <f>+VLOOKUP($A$78,$P$4:$S$36,4,0)</f>
        <v>0.76</v>
      </c>
      <c r="F78" s="13">
        <f>+D78*E78</f>
        <v>0</v>
      </c>
      <c r="G78" s="13">
        <f t="shared" si="43"/>
        <v>0</v>
      </c>
      <c r="H78" s="64"/>
      <c r="I78" s="13">
        <f t="shared" si="44"/>
        <v>0</v>
      </c>
      <c r="J78" s="15">
        <f t="shared" si="46"/>
        <v>0</v>
      </c>
      <c r="K78" s="132"/>
      <c r="L78" s="17">
        <f>+VLOOKUP($A$78,$P$4:$Q$36,2,0)</f>
        <v>0.5</v>
      </c>
      <c r="M78" s="17">
        <f>+VLOOKUP($A$78,$P$4:$R$36,3,0)</f>
        <v>0.4</v>
      </c>
      <c r="N78" s="18"/>
    </row>
    <row r="79" spans="1:27">
      <c r="A79" s="199"/>
      <c r="B79" s="144"/>
      <c r="C79" s="84"/>
      <c r="D79" s="191"/>
      <c r="E79" s="158">
        <f>+VLOOKUP($A$78,$P$4:$S$36,4,0)</f>
        <v>0.76</v>
      </c>
      <c r="F79" s="13">
        <f t="shared" ref="F79:F80" si="48">+D79*E79</f>
        <v>0</v>
      </c>
      <c r="G79" s="13">
        <f t="shared" si="43"/>
        <v>0</v>
      </c>
      <c r="H79" s="64"/>
      <c r="I79" s="13">
        <f t="shared" si="44"/>
        <v>0</v>
      </c>
      <c r="J79" s="15">
        <f t="shared" si="46"/>
        <v>0</v>
      </c>
      <c r="K79" s="131"/>
      <c r="L79" s="17">
        <f>+VLOOKUP($A$78,$P$4:$Q$36,2,0)</f>
        <v>0.5</v>
      </c>
      <c r="M79" s="17">
        <f>+VLOOKUP($A$78,$P$4:$R$36,3,0)</f>
        <v>0.4</v>
      </c>
      <c r="N79" s="18"/>
    </row>
    <row r="80" spans="1:27" ht="15.75" thickBot="1">
      <c r="A80" s="201"/>
      <c r="B80" s="144"/>
      <c r="C80" s="84"/>
      <c r="D80" s="191"/>
      <c r="E80" s="158">
        <f>+VLOOKUP($A$78,$P$4:$S$36,4,0)</f>
        <v>0.76</v>
      </c>
      <c r="F80" s="13">
        <f t="shared" si="48"/>
        <v>0</v>
      </c>
      <c r="G80" s="13">
        <f t="shared" si="43"/>
        <v>0</v>
      </c>
      <c r="H80" s="64"/>
      <c r="I80" s="13">
        <f t="shared" si="44"/>
        <v>0</v>
      </c>
      <c r="J80" s="15">
        <f t="shared" si="46"/>
        <v>0</v>
      </c>
      <c r="K80" s="131"/>
      <c r="L80" s="17">
        <f>+VLOOKUP($A$78,$P$4:$Q$36,2,0)</f>
        <v>0.5</v>
      </c>
      <c r="M80" s="17">
        <f>+VLOOKUP($A$78,$P$4:$R$36,3,0)</f>
        <v>0.4</v>
      </c>
      <c r="N80" s="18"/>
    </row>
    <row r="81" spans="1:29" ht="15.75" customHeight="1" thickBot="1">
      <c r="A81" s="136"/>
      <c r="B81" s="34"/>
      <c r="C81" s="34"/>
      <c r="D81" s="180">
        <f>SUM(D72:D80)</f>
        <v>0</v>
      </c>
      <c r="E81" s="94"/>
      <c r="F81" s="35">
        <f>SUM(F72:F80)</f>
        <v>0</v>
      </c>
      <c r="G81" s="35">
        <f>+MIN($F$109*L81,F81)</f>
        <v>0</v>
      </c>
      <c r="H81" s="137">
        <f>+IFERROR(G81/F81,0)</f>
        <v>0</v>
      </c>
      <c r="I81" s="35">
        <f>SUM(I72:I80)</f>
        <v>0</v>
      </c>
      <c r="J81" s="38">
        <f>SUM(J72:J80)</f>
        <v>0</v>
      </c>
      <c r="K81" s="159" t="s">
        <v>10</v>
      </c>
      <c r="L81" s="40">
        <f>+VLOOKUP(A72,P4:Q36,2,0)</f>
        <v>0.5</v>
      </c>
      <c r="M81" s="41">
        <f>+VLOOKUP(A72,P4:R36,3,0)</f>
        <v>0.4</v>
      </c>
      <c r="N81" s="160"/>
    </row>
    <row r="82" spans="1:29">
      <c r="A82" s="195" t="s">
        <v>42</v>
      </c>
      <c r="B82" s="65"/>
      <c r="C82" s="16"/>
      <c r="D82" s="179"/>
      <c r="E82" s="99">
        <f>+VLOOKUP($A$82,$P$4:$S$36,4,0)</f>
        <v>0.88</v>
      </c>
      <c r="F82" s="13">
        <f>+D82*E82</f>
        <v>0</v>
      </c>
      <c r="G82" s="13">
        <f>+F82*$H$85</f>
        <v>0</v>
      </c>
      <c r="H82" s="64"/>
      <c r="I82" s="13">
        <f>+F82*$H$85</f>
        <v>0</v>
      </c>
      <c r="J82" s="15">
        <f>+MIN($G$85*$M$82,G82)</f>
        <v>0</v>
      </c>
      <c r="K82" s="100"/>
      <c r="L82" s="17">
        <f>+VLOOKUP($A$82,P4:Q36,2,0)</f>
        <v>0.5</v>
      </c>
      <c r="M82" s="17">
        <f>+VLOOKUP($A$82,P4:R36,3,0)</f>
        <v>1</v>
      </c>
    </row>
    <row r="83" spans="1:29" s="2" customFormat="1">
      <c r="A83" s="197"/>
      <c r="B83" s="65"/>
      <c r="C83" s="16"/>
      <c r="D83" s="179"/>
      <c r="E83" s="99">
        <f>+VLOOKUP($A$82,$P$4:$S$36,4,0)</f>
        <v>0.88</v>
      </c>
      <c r="F83" s="13">
        <f t="shared" ref="F83:F84" si="49">+D83*E83</f>
        <v>0</v>
      </c>
      <c r="G83" s="13">
        <f t="shared" ref="G83:G84" si="50">+F83*$H$85</f>
        <v>0</v>
      </c>
      <c r="H83" s="64"/>
      <c r="I83" s="13">
        <f t="shared" ref="I83:I84" si="51">+F83*$H$85</f>
        <v>0</v>
      </c>
      <c r="J83" s="15">
        <f t="shared" ref="J83:J84" si="52">+MIN($G$85*$M$82,G83)</f>
        <v>0</v>
      </c>
      <c r="K83" s="13"/>
      <c r="L83" s="17">
        <f>+VLOOKUP($A$82,P5:Q33,2,0)</f>
        <v>0.5</v>
      </c>
      <c r="M83" s="17">
        <f>+VLOOKUP($A$82,P5:R33,3,0)</f>
        <v>1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" customFormat="1" ht="15.75" thickBot="1">
      <c r="A84" s="196"/>
      <c r="B84" s="65"/>
      <c r="C84" s="16"/>
      <c r="D84" s="179"/>
      <c r="E84" s="99">
        <f>+VLOOKUP($A$82,$P$4:$S$36,4,0)</f>
        <v>0.88</v>
      </c>
      <c r="F84" s="13">
        <f t="shared" si="49"/>
        <v>0</v>
      </c>
      <c r="G84" s="13">
        <f t="shared" si="50"/>
        <v>0</v>
      </c>
      <c r="H84" s="64"/>
      <c r="I84" s="13">
        <f t="shared" si="51"/>
        <v>0</v>
      </c>
      <c r="J84" s="15">
        <f t="shared" si="52"/>
        <v>0</v>
      </c>
      <c r="K84" s="104"/>
      <c r="L84" s="17">
        <f>+VLOOKUP($A$82,P6:Q36,2,0)</f>
        <v>0.5</v>
      </c>
      <c r="M84" s="17">
        <f>+VLOOKUP($A$82,P6:R36,3,0)</f>
        <v>1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" customFormat="1" ht="15.75" thickBot="1">
      <c r="A85" s="151"/>
      <c r="B85" s="34"/>
      <c r="C85" s="34"/>
      <c r="D85" s="180">
        <f>SUM(D82:D84)</f>
        <v>0</v>
      </c>
      <c r="E85" s="94"/>
      <c r="F85" s="35">
        <f>SUM(F82:F84)</f>
        <v>0</v>
      </c>
      <c r="G85" s="35">
        <f>+MIN($F$109*L85,F85)</f>
        <v>0</v>
      </c>
      <c r="H85" s="137">
        <f>+IFERROR(G85/F85,0)</f>
        <v>0</v>
      </c>
      <c r="I85" s="35">
        <f>SUM(I82:I84)</f>
        <v>0</v>
      </c>
      <c r="J85" s="38">
        <f t="shared" ref="J85:K85" si="53">SUM(J82:J84)</f>
        <v>0</v>
      </c>
      <c r="K85" s="154">
        <f t="shared" si="53"/>
        <v>0</v>
      </c>
      <c r="L85" s="40">
        <f>+VLOOKUP(A82,P4:Q36,2,0)</f>
        <v>0.5</v>
      </c>
      <c r="M85" s="161">
        <f>+VLOOKUP(A82,P4:R36,3,0)</f>
        <v>1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" customFormat="1">
      <c r="A86" s="202" t="s">
        <v>39</v>
      </c>
      <c r="B86" s="162"/>
      <c r="C86" s="163"/>
      <c r="D86" s="192"/>
      <c r="E86" s="164">
        <f>+VLOOKUP($A$86,$P$5:$S$29,4,FALSE)</f>
        <v>0.92</v>
      </c>
      <c r="F86" s="100">
        <f>+D86*E86</f>
        <v>0</v>
      </c>
      <c r="G86" s="165">
        <f>+F86*$H$92</f>
        <v>0</v>
      </c>
      <c r="H86" s="166"/>
      <c r="I86" s="165">
        <f>+F86*$H$92</f>
        <v>0</v>
      </c>
      <c r="J86" s="47">
        <f>+MIN($G$92*$M$86,G86)</f>
        <v>0</v>
      </c>
      <c r="K86" s="47"/>
      <c r="L86" s="167">
        <f t="shared" ref="L86:L92" si="54">+VLOOKUP($A$86,$P$5:$S$29,2,FALSE)</f>
        <v>1</v>
      </c>
      <c r="M86" s="167">
        <f t="shared" ref="M86:M92" si="55">+VLOOKUP($A$86,$P$5:$R$29,3,FALSE)</f>
        <v>0.25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" customFormat="1">
      <c r="A87" s="203"/>
      <c r="B87" s="130"/>
      <c r="C87" s="155"/>
      <c r="D87" s="181"/>
      <c r="E87" s="46">
        <f>+VLOOKUP($A$86,$P$5:$S$29,4,FALSE)</f>
        <v>0.92</v>
      </c>
      <c r="F87" s="104">
        <f t="shared" ref="F87:F91" si="56">+D87*E87</f>
        <v>0</v>
      </c>
      <c r="G87" s="165">
        <f t="shared" ref="G87:G91" si="57">+F87*$H$92</f>
        <v>0</v>
      </c>
      <c r="H87" s="64"/>
      <c r="I87" s="165">
        <f t="shared" ref="I87:I91" si="58">+F87*$H$92</f>
        <v>0</v>
      </c>
      <c r="J87" s="47">
        <f t="shared" ref="J87:J91" si="59">+MIN($G$92*$M$86,G87)</f>
        <v>0</v>
      </c>
      <c r="K87" s="15"/>
      <c r="L87" s="17">
        <f t="shared" si="54"/>
        <v>1</v>
      </c>
      <c r="M87" s="17">
        <f t="shared" si="55"/>
        <v>0.25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" customFormat="1">
      <c r="A88" s="203" t="s">
        <v>40</v>
      </c>
      <c r="B88" s="133"/>
      <c r="C88" s="62"/>
      <c r="D88" s="186"/>
      <c r="E88" s="63">
        <f>+VLOOKUP($A$88,$P$5:$S$29,4,FALSE)</f>
        <v>0.79</v>
      </c>
      <c r="F88" s="104">
        <f t="shared" si="56"/>
        <v>0</v>
      </c>
      <c r="G88" s="165">
        <f t="shared" si="57"/>
        <v>0</v>
      </c>
      <c r="H88" s="64"/>
      <c r="I88" s="165">
        <f t="shared" si="58"/>
        <v>0</v>
      </c>
      <c r="J88" s="47">
        <f t="shared" si="59"/>
        <v>0</v>
      </c>
      <c r="K88" s="15"/>
      <c r="L88" s="17">
        <f t="shared" si="54"/>
        <v>1</v>
      </c>
      <c r="M88" s="17">
        <f t="shared" si="55"/>
        <v>0.25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" customFormat="1">
      <c r="A89" s="203"/>
      <c r="B89" s="133"/>
      <c r="C89" s="62"/>
      <c r="D89" s="186"/>
      <c r="E89" s="63">
        <f>+VLOOKUP($A$88,$P$5:$S$29,4,FALSE)</f>
        <v>0.79</v>
      </c>
      <c r="F89" s="104">
        <f t="shared" si="56"/>
        <v>0</v>
      </c>
      <c r="G89" s="165">
        <f t="shared" si="57"/>
        <v>0</v>
      </c>
      <c r="H89" s="64"/>
      <c r="I89" s="165">
        <f t="shared" si="58"/>
        <v>0</v>
      </c>
      <c r="J89" s="47">
        <f t="shared" si="59"/>
        <v>0</v>
      </c>
      <c r="K89" s="15"/>
      <c r="L89" s="17">
        <f t="shared" si="54"/>
        <v>1</v>
      </c>
      <c r="M89" s="17">
        <f t="shared" si="55"/>
        <v>0.25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" customFormat="1">
      <c r="A90" s="203" t="s">
        <v>41</v>
      </c>
      <c r="B90" s="144"/>
      <c r="C90" s="84"/>
      <c r="D90" s="191"/>
      <c r="E90" s="85">
        <f>+VLOOKUP($A$90,$P$5:$S$29,4,FALSE)</f>
        <v>0.76</v>
      </c>
      <c r="F90" s="104">
        <f t="shared" si="56"/>
        <v>0</v>
      </c>
      <c r="G90" s="165">
        <f t="shared" si="57"/>
        <v>0</v>
      </c>
      <c r="H90" s="64"/>
      <c r="I90" s="165">
        <f t="shared" si="58"/>
        <v>0</v>
      </c>
      <c r="J90" s="47">
        <f t="shared" si="59"/>
        <v>0</v>
      </c>
      <c r="K90" s="15"/>
      <c r="L90" s="17">
        <f t="shared" si="54"/>
        <v>1</v>
      </c>
      <c r="M90" s="17">
        <f t="shared" si="55"/>
        <v>0.25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" customFormat="1" ht="15.75" thickBot="1">
      <c r="A91" s="204"/>
      <c r="B91" s="144"/>
      <c r="C91" s="84"/>
      <c r="D91" s="191"/>
      <c r="E91" s="85">
        <f>+VLOOKUP($A$90,$P$5:$S$29,4,FALSE)</f>
        <v>0.76</v>
      </c>
      <c r="F91" s="104">
        <f t="shared" si="56"/>
        <v>0</v>
      </c>
      <c r="G91" s="165">
        <f t="shared" si="57"/>
        <v>0</v>
      </c>
      <c r="H91" s="64"/>
      <c r="I91" s="165">
        <f t="shared" si="58"/>
        <v>0</v>
      </c>
      <c r="J91" s="47">
        <f t="shared" si="59"/>
        <v>0</v>
      </c>
      <c r="K91" s="15"/>
      <c r="L91" s="17">
        <f t="shared" si="54"/>
        <v>1</v>
      </c>
      <c r="M91" s="17">
        <f t="shared" si="55"/>
        <v>0.25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" customFormat="1" ht="15.75" thickBot="1">
      <c r="A92" s="151"/>
      <c r="B92" s="34"/>
      <c r="C92" s="34"/>
      <c r="D92" s="180">
        <f>SUM(D86:D91)</f>
        <v>0</v>
      </c>
      <c r="E92" s="94"/>
      <c r="F92" s="35">
        <f>SUM(F86:F91)</f>
        <v>0</v>
      </c>
      <c r="G92" s="35">
        <f>+MIN($F$109*L92,F92)</f>
        <v>0</v>
      </c>
      <c r="H92" s="137">
        <f>+IFERROR(G92/F92,0)</f>
        <v>0</v>
      </c>
      <c r="I92" s="35">
        <f>SUM(I86:I91)</f>
        <v>0</v>
      </c>
      <c r="J92" s="38">
        <f>SUM(J86:J91)</f>
        <v>0</v>
      </c>
      <c r="K92" s="154">
        <f>SUM(K86:K91)</f>
        <v>0</v>
      </c>
      <c r="L92" s="40">
        <f t="shared" si="54"/>
        <v>1</v>
      </c>
      <c r="M92" s="161">
        <f t="shared" si="55"/>
        <v>0.25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" customFormat="1">
      <c r="A93" s="197" t="str">
        <f>+P31</f>
        <v>HS Şemsiye Fonu Payları</v>
      </c>
      <c r="B93" s="162"/>
      <c r="C93" s="163"/>
      <c r="D93" s="192"/>
      <c r="E93" s="164">
        <f>+VLOOKUP($A$93,$P$4:$S$36,4,0)</f>
        <v>0.88</v>
      </c>
      <c r="F93" s="100">
        <f>+D93*E93</f>
        <v>0</v>
      </c>
      <c r="G93" s="165">
        <f>+F93*$H$95</f>
        <v>0</v>
      </c>
      <c r="H93" s="166"/>
      <c r="I93" s="165">
        <f>+F93*$H$95</f>
        <v>0</v>
      </c>
      <c r="J93" s="47">
        <f>+MIN($G$95*$M$93,G93)</f>
        <v>0</v>
      </c>
      <c r="K93" s="47"/>
      <c r="L93" s="167">
        <f>+VLOOKUP($A$93,P4:Q36,2,0)</f>
        <v>0.5</v>
      </c>
      <c r="M93" s="167">
        <f>+VLOOKUP($A$93,P4:R36,3,0)</f>
        <v>0.2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" customFormat="1" ht="15.75" thickBot="1">
      <c r="A94" s="196"/>
      <c r="B94" s="168"/>
      <c r="C94" s="155"/>
      <c r="D94" s="181"/>
      <c r="E94" s="164">
        <f>+VLOOKUP($A$93,$P$4:$S$36,4,0)</f>
        <v>0.88</v>
      </c>
      <c r="F94" s="104">
        <f t="shared" ref="F94" si="60">+D94*E94</f>
        <v>0</v>
      </c>
      <c r="G94" s="165">
        <f>+F94*$H$95</f>
        <v>0</v>
      </c>
      <c r="H94" s="64"/>
      <c r="I94" s="165">
        <f>+F94*$H$95</f>
        <v>0</v>
      </c>
      <c r="J94" s="47">
        <f>+MIN($G$95*$M$93,G94)</f>
        <v>0</v>
      </c>
      <c r="K94" s="131"/>
      <c r="L94" s="17">
        <f>+VLOOKUP($A$93,P5:Q33,2,0)</f>
        <v>0.5</v>
      </c>
      <c r="M94" s="17">
        <f>+VLOOKUP($A$93,P5:R33,3,0)</f>
        <v>0.2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" customFormat="1" ht="15.75" thickBot="1">
      <c r="A95" s="151"/>
      <c r="B95" s="34"/>
      <c r="C95" s="34"/>
      <c r="D95" s="180">
        <f>SUM(D93:D94)</f>
        <v>0</v>
      </c>
      <c r="E95" s="94"/>
      <c r="F95" s="35">
        <f>SUM(F93:F94)</f>
        <v>0</v>
      </c>
      <c r="G95" s="35">
        <f>+MIN($F$109*L95,F95)</f>
        <v>0</v>
      </c>
      <c r="H95" s="137">
        <f>+IFERROR(G95/F95,0)</f>
        <v>0</v>
      </c>
      <c r="I95" s="35">
        <f>SUM(I93:I94)</f>
        <v>0</v>
      </c>
      <c r="J95" s="35">
        <f>SUM(J93:J94)</f>
        <v>0</v>
      </c>
      <c r="K95" s="35">
        <f>SUM(K93:K94)</f>
        <v>0</v>
      </c>
      <c r="L95" s="41">
        <f>+VLOOKUP($A$93,$P$4:$Q$36,2,0)</f>
        <v>0.5</v>
      </c>
      <c r="M95" s="41">
        <f>+VLOOKUP($A$93,$P$4:$R$36,3,0)</f>
        <v>0.2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" customFormat="1">
      <c r="A96" s="195" t="str">
        <f>+P32</f>
        <v>BA Şemsiye Fonu Payları</v>
      </c>
      <c r="B96" s="169"/>
      <c r="C96" s="62"/>
      <c r="D96" s="186"/>
      <c r="E96" s="63">
        <f>+VLOOKUP($A$96,$P$4:$S$36,4,0)</f>
        <v>0.93</v>
      </c>
      <c r="F96" s="104">
        <f>+D96*E96</f>
        <v>0</v>
      </c>
      <c r="G96" s="165">
        <f>+F96*$H$98</f>
        <v>0</v>
      </c>
      <c r="H96" s="64"/>
      <c r="I96" s="165">
        <f>+F96*$H$98</f>
        <v>0</v>
      </c>
      <c r="J96" s="47">
        <f>+MIN($G$98*$M$96,G96)</f>
        <v>0</v>
      </c>
      <c r="K96" s="16"/>
      <c r="L96" s="17">
        <f>+VLOOKUP($A$96,P6:Q36,2,0)</f>
        <v>0.5</v>
      </c>
      <c r="M96" s="17">
        <f>+VLOOKUP($A$96,P6:R36,3,0)</f>
        <v>0.2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" customFormat="1" ht="15.75" thickBot="1">
      <c r="A97" s="196"/>
      <c r="B97" s="169"/>
      <c r="C97" s="62"/>
      <c r="D97" s="186"/>
      <c r="E97" s="63">
        <f>+VLOOKUP($A$96,$P$4:$S$36,4,0)</f>
        <v>0.93</v>
      </c>
      <c r="F97" s="104">
        <f>+D97*E97</f>
        <v>0</v>
      </c>
      <c r="G97" s="165">
        <f>+F97*$H$98</f>
        <v>0</v>
      </c>
      <c r="H97" s="64"/>
      <c r="I97" s="165">
        <f>+F97*$H$98</f>
        <v>0</v>
      </c>
      <c r="J97" s="47">
        <f>+MIN($G$98*$M$96,G97)</f>
        <v>0</v>
      </c>
      <c r="K97" s="16"/>
      <c r="L97" s="17">
        <f>+VLOOKUP($A$96,P7:Q38,2,0)</f>
        <v>0.5</v>
      </c>
      <c r="M97" s="17">
        <f>+VLOOKUP($A$96,P7:R38,3,0)</f>
        <v>0.2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" customFormat="1" ht="15.75" thickBot="1">
      <c r="A98" s="151"/>
      <c r="B98" s="34"/>
      <c r="C98" s="34"/>
      <c r="D98" s="180">
        <f>SUM(D96:D97)</f>
        <v>0</v>
      </c>
      <c r="E98" s="94"/>
      <c r="F98" s="35">
        <f>SUM(F96:F97)</f>
        <v>0</v>
      </c>
      <c r="G98" s="35">
        <f>+MIN($F$109*L98,F98)</f>
        <v>0</v>
      </c>
      <c r="H98" s="137">
        <f>+IFERROR(G98/F98,0)</f>
        <v>0</v>
      </c>
      <c r="I98" s="35">
        <f>SUM(I96:I97)</f>
        <v>0</v>
      </c>
      <c r="J98" s="35">
        <f>SUM(J96:J97)</f>
        <v>0</v>
      </c>
      <c r="K98" s="35">
        <f>SUM(K96:K97)</f>
        <v>0</v>
      </c>
      <c r="L98" s="41">
        <f>+VLOOKUP($A$96,$P$4:$Q$36,2,0)</f>
        <v>0.5</v>
      </c>
      <c r="M98" s="41">
        <f>+VLOOKUP($A$96,$P$4:$R$36,3,0)</f>
        <v>0.2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" customFormat="1">
      <c r="A99" s="195" t="s">
        <v>48</v>
      </c>
      <c r="B99" s="169"/>
      <c r="C99" s="62"/>
      <c r="D99" s="186"/>
      <c r="E99" s="63">
        <f>+VLOOKUP($A$99,$P$4:$S$36,4,0)</f>
        <v>0.97</v>
      </c>
      <c r="F99" s="104">
        <f>+D99*E99</f>
        <v>0</v>
      </c>
      <c r="G99" s="165">
        <f>+F99*$H$101</f>
        <v>0</v>
      </c>
      <c r="H99" s="64"/>
      <c r="I99" s="165">
        <f>+F99*$H$101</f>
        <v>0</v>
      </c>
      <c r="J99" s="47">
        <f>+MIN($G$101*$M$99,G99)</f>
        <v>0</v>
      </c>
      <c r="K99" s="16"/>
      <c r="L99" s="17">
        <f>+VLOOKUP($A$99,P9:Q39,2,0)</f>
        <v>0.5</v>
      </c>
      <c r="M99" s="17">
        <f>+VLOOKUP($A$99,P9:R39,3,0)</f>
        <v>0.2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" customFormat="1" ht="15.75" thickBot="1">
      <c r="A100" s="196"/>
      <c r="B100" s="169"/>
      <c r="C100" s="62"/>
      <c r="D100" s="186"/>
      <c r="E100" s="63">
        <f>+VLOOKUP($A$99,$P$4:$S$36,4,0)</f>
        <v>0.97</v>
      </c>
      <c r="F100" s="104">
        <f>+D100*E100</f>
        <v>0</v>
      </c>
      <c r="G100" s="165">
        <f>+F100*$H$101</f>
        <v>0</v>
      </c>
      <c r="H100" s="64"/>
      <c r="I100" s="165">
        <f>+F100*$H$101</f>
        <v>0</v>
      </c>
      <c r="J100" s="47">
        <f>+MIN($G$101*$M$99,G100)</f>
        <v>0</v>
      </c>
      <c r="K100" s="16"/>
      <c r="L100" s="17">
        <f>+VLOOKUP($A$99,P10:Q41,2,0)</f>
        <v>0.5</v>
      </c>
      <c r="M100" s="17">
        <f>+VLOOKUP($A$99,P10:R41,3,0)</f>
        <v>0.2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" customFormat="1" ht="15.75" thickBot="1">
      <c r="A101" s="151"/>
      <c r="B101" s="34"/>
      <c r="C101" s="34"/>
      <c r="D101" s="180">
        <f>SUM(D99:D100)</f>
        <v>0</v>
      </c>
      <c r="E101" s="94"/>
      <c r="F101" s="35">
        <f>SUM(F99:F100)</f>
        <v>0</v>
      </c>
      <c r="G101" s="35">
        <f>+MIN($F$109*L101,F101)</f>
        <v>0</v>
      </c>
      <c r="H101" s="137">
        <f>+IFERROR(G101/F101,0)</f>
        <v>0</v>
      </c>
      <c r="I101" s="35">
        <f>SUM(I99:I100)</f>
        <v>0</v>
      </c>
      <c r="J101" s="35">
        <f>SUM(J99:J100)</f>
        <v>0</v>
      </c>
      <c r="K101" s="35">
        <f>SUM(K99:K100)</f>
        <v>0</v>
      </c>
      <c r="L101" s="41">
        <f>+VLOOKUP($A$99,$P$4:$Q$36,2,0)</f>
        <v>0.5</v>
      </c>
      <c r="M101" s="41">
        <f>+VLOOKUP($A$99,$P$4:$R$36,3,0)</f>
        <v>0.2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" customFormat="1">
      <c r="A102" s="195" t="s">
        <v>45</v>
      </c>
      <c r="B102" s="65"/>
      <c r="C102" s="16"/>
      <c r="D102" s="179"/>
      <c r="E102" s="99">
        <f>+VLOOKUP($A$102,$P$4:$S$36,4,0)</f>
        <v>1</v>
      </c>
      <c r="F102" s="104">
        <f>+D102*E102</f>
        <v>0</v>
      </c>
      <c r="G102" s="13">
        <f>+F102*$H$104</f>
        <v>0</v>
      </c>
      <c r="H102" s="64"/>
      <c r="I102" s="13">
        <f>+F102*$H$104</f>
        <v>0</v>
      </c>
      <c r="J102" s="15">
        <f>+MIN($G$104*$M$102,G102)</f>
        <v>0</v>
      </c>
      <c r="K102" s="16"/>
      <c r="L102" s="17">
        <f>+VLOOKUP($A$102,$P$4:$R$36,2,0)</f>
        <v>0.5</v>
      </c>
      <c r="M102" s="17">
        <f>+VLOOKUP($A$102,$P$4:$R$36,3,0)</f>
        <v>1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ht="15.75" thickBot="1">
      <c r="A103" s="196"/>
      <c r="B103" s="65"/>
      <c r="C103" s="16"/>
      <c r="D103" s="179"/>
      <c r="E103" s="99">
        <f>+VLOOKUP($A$102,$P$4:$S$36,4,0)</f>
        <v>1</v>
      </c>
      <c r="F103" s="104">
        <f>+D103*E103</f>
        <v>0</v>
      </c>
      <c r="G103" s="13">
        <f>+F103*$H$104</f>
        <v>0</v>
      </c>
      <c r="H103" s="64"/>
      <c r="I103" s="13">
        <f>+F103*$H$104</f>
        <v>0</v>
      </c>
      <c r="J103" s="15">
        <f>+MIN($G$104*$M$102,G103)</f>
        <v>0</v>
      </c>
      <c r="K103" s="16"/>
      <c r="L103" s="17">
        <f>+VLOOKUP($A$102,$P$4:$R$36,2,0)</f>
        <v>0.5</v>
      </c>
      <c r="M103" s="17">
        <f>+VLOOKUP($A$102,$P$4:$R$36,3,0)</f>
        <v>1</v>
      </c>
    </row>
    <row r="104" spans="1:29" ht="15.75" thickBot="1">
      <c r="A104" s="151"/>
      <c r="B104" s="34"/>
      <c r="C104" s="34"/>
      <c r="D104" s="180">
        <f>SUM(D102:D103)</f>
        <v>0</v>
      </c>
      <c r="E104" s="94"/>
      <c r="F104" s="35">
        <f>SUM(F102:F103)</f>
        <v>0</v>
      </c>
      <c r="G104" s="35">
        <f>+MIN($F$109*L104,F104)</f>
        <v>0</v>
      </c>
      <c r="H104" s="137">
        <f>+IFERROR(G104/F104,0)</f>
        <v>0</v>
      </c>
      <c r="I104" s="35">
        <f>SUM(I102:I103)</f>
        <v>0</v>
      </c>
      <c r="J104" s="35">
        <f>SUM(J102:J103)</f>
        <v>0</v>
      </c>
      <c r="K104" s="35">
        <f>SUM(K102:K103)</f>
        <v>0</v>
      </c>
      <c r="L104" s="41">
        <f>+VLOOKUP(A102,P4:Q36,2,0)</f>
        <v>0.5</v>
      </c>
      <c r="M104" s="41">
        <f>+VLOOKUP(A102,P4:R36,3,0)</f>
        <v>1</v>
      </c>
    </row>
    <row r="105" spans="1:29">
      <c r="A105" s="195" t="s">
        <v>52</v>
      </c>
      <c r="B105" s="65"/>
      <c r="C105" s="16"/>
      <c r="D105" s="179"/>
      <c r="E105" s="99">
        <f>+VLOOKUP($A$105,$P$4:$S$36,4,0)</f>
        <v>1</v>
      </c>
      <c r="F105" s="104">
        <f>+D105*E105</f>
        <v>0</v>
      </c>
      <c r="G105" s="13">
        <f>+F105*$H$107</f>
        <v>0</v>
      </c>
      <c r="H105" s="64"/>
      <c r="I105" s="13">
        <f>+F105*$H$107</f>
        <v>0</v>
      </c>
      <c r="J105" s="15">
        <f>+MIN($G$107*$M$105,G105)</f>
        <v>0</v>
      </c>
      <c r="K105" s="16"/>
      <c r="L105" s="17">
        <f>+VLOOKUP($A$105,$P$4:$R$36,2,0)</f>
        <v>0.25</v>
      </c>
      <c r="M105" s="17">
        <f>+VLOOKUP($A$105,$P$4:$R$36,3,0)</f>
        <v>0.2</v>
      </c>
    </row>
    <row r="106" spans="1:29" ht="15.75" thickBot="1">
      <c r="A106" s="196"/>
      <c r="B106" s="65"/>
      <c r="C106" s="16"/>
      <c r="D106" s="179"/>
      <c r="E106" s="99">
        <f>+VLOOKUP($A$105,$P$4:$S$36,4,0)</f>
        <v>1</v>
      </c>
      <c r="F106" s="104">
        <f>+D106*E106</f>
        <v>0</v>
      </c>
      <c r="G106" s="13">
        <f>+F106*$H$107</f>
        <v>0</v>
      </c>
      <c r="H106" s="64"/>
      <c r="I106" s="13">
        <f>+F106*$H$107</f>
        <v>0</v>
      </c>
      <c r="J106" s="15">
        <f>+MIN($G$107*$M$105,G106)</f>
        <v>0</v>
      </c>
      <c r="K106" s="16"/>
      <c r="L106" s="17">
        <f>+VLOOKUP($A$105,$P$4:$R$36,2,0)</f>
        <v>0.25</v>
      </c>
      <c r="M106" s="17">
        <f>+VLOOKUP($A$105,$P$4:$R$36,3,0)</f>
        <v>0.2</v>
      </c>
    </row>
    <row r="107" spans="1:29" ht="15.75" thickBot="1">
      <c r="A107" s="151"/>
      <c r="B107" s="34"/>
      <c r="C107" s="34"/>
      <c r="D107" s="180">
        <f>SUM(D105:D106)</f>
        <v>0</v>
      </c>
      <c r="E107" s="170"/>
      <c r="F107" s="35">
        <f>SUM(F105:F106)</f>
        <v>0</v>
      </c>
      <c r="G107" s="35">
        <f>+MIN($F$109*L107,F107)</f>
        <v>0</v>
      </c>
      <c r="H107" s="137">
        <f>+IFERROR(G107/F107,0)</f>
        <v>0</v>
      </c>
      <c r="I107" s="35">
        <f>SUM(I105:I106)</f>
        <v>0</v>
      </c>
      <c r="J107" s="35">
        <f>SUM(J105:J106)</f>
        <v>0</v>
      </c>
      <c r="K107" s="35">
        <f>SUM(K105:K106)</f>
        <v>0</v>
      </c>
      <c r="L107" s="41">
        <f>+VLOOKUP(A105,P4:Q36,2,0)</f>
        <v>0.25</v>
      </c>
      <c r="M107" s="41">
        <f>+VLOOKUP(A105,P4:R36,3,0)</f>
        <v>0.2</v>
      </c>
    </row>
    <row r="108" spans="1:29" s="5" customFormat="1" ht="15.75" thickBot="1">
      <c r="A108"/>
      <c r="B108"/>
      <c r="C108"/>
      <c r="D108" s="177"/>
      <c r="E108"/>
      <c r="F108" s="75"/>
      <c r="G108" s="75"/>
      <c r="J108" s="75"/>
      <c r="K108"/>
      <c r="L108"/>
      <c r="M108"/>
      <c r="N108" s="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5.75" thickBot="1">
      <c r="A109" s="171" t="s">
        <v>47</v>
      </c>
      <c r="B109" s="172"/>
      <c r="C109" s="172"/>
      <c r="D109" s="193"/>
      <c r="E109" s="172"/>
      <c r="F109" s="173">
        <f>+F10+F26+F36+F45+F58+F71+F81+F85+F92+F95+F104+F107+F98+F101</f>
        <v>0</v>
      </c>
      <c r="G109" s="173">
        <f>+G10+G26+G36+G45+G58+G71+G81+G85+G92+G95+G104+G107+G98+G101</f>
        <v>0</v>
      </c>
      <c r="H109" s="173"/>
      <c r="I109" s="173"/>
      <c r="J109" s="173">
        <f>+J10+J26+J36+J45+J58+J71+J81+J85+J92+J95+J104+J107+J98+J101</f>
        <v>0</v>
      </c>
      <c r="K109" s="173"/>
      <c r="L109" s="173"/>
      <c r="M109" s="174"/>
      <c r="N109" s="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1" spans="1:29" s="5" customFormat="1">
      <c r="A111"/>
      <c r="B111"/>
      <c r="C111"/>
      <c r="D111" s="177"/>
      <c r="E111"/>
      <c r="F111" s="142"/>
      <c r="G111" s="142"/>
      <c r="J111"/>
      <c r="K111"/>
      <c r="L111"/>
      <c r="M111"/>
      <c r="N111" s="2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>
      <c r="A112"/>
      <c r="B112"/>
      <c r="C112"/>
      <c r="D112" s="177"/>
      <c r="E112"/>
      <c r="F112" s="175"/>
      <c r="G112"/>
      <c r="J112"/>
      <c r="K112"/>
      <c r="L112"/>
      <c r="M112"/>
      <c r="N112" s="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s="5" customFormat="1">
      <c r="A115"/>
      <c r="B115"/>
      <c r="C115"/>
      <c r="D115" s="177"/>
      <c r="E115"/>
      <c r="F115" s="142"/>
      <c r="G115" s="141"/>
      <c r="J115"/>
      <c r="K115"/>
      <c r="L115"/>
      <c r="M115"/>
      <c r="N115" s="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5" customFormat="1">
      <c r="A116"/>
      <c r="B116"/>
      <c r="C116"/>
      <c r="D116" s="177"/>
      <c r="E116"/>
      <c r="F116"/>
      <c r="G116" s="176"/>
      <c r="J116"/>
      <c r="K116"/>
      <c r="L116"/>
      <c r="M116"/>
      <c r="N116" s="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8" spans="1:29" s="5" customFormat="1" ht="33.75" customHeight="1">
      <c r="A118"/>
      <c r="B118"/>
      <c r="C118"/>
      <c r="D118" s="177"/>
      <c r="E118"/>
      <c r="F118"/>
      <c r="G118"/>
      <c r="J118"/>
      <c r="K118"/>
      <c r="L118"/>
      <c r="M118"/>
      <c r="N118" s="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0">
    <mergeCell ref="P39:W39"/>
    <mergeCell ref="A52:A54"/>
    <mergeCell ref="A5:A9"/>
    <mergeCell ref="A11:A15"/>
    <mergeCell ref="A16:A20"/>
    <mergeCell ref="A21:A25"/>
    <mergeCell ref="A27:A29"/>
    <mergeCell ref="A30:A32"/>
    <mergeCell ref="A33:A35"/>
    <mergeCell ref="A37:A40"/>
    <mergeCell ref="A41:A44"/>
    <mergeCell ref="A46:A48"/>
    <mergeCell ref="A49:A51"/>
    <mergeCell ref="A90:A91"/>
    <mergeCell ref="A55:A57"/>
    <mergeCell ref="A59:A61"/>
    <mergeCell ref="A62:A64"/>
    <mergeCell ref="A65:A67"/>
    <mergeCell ref="A68:A70"/>
    <mergeCell ref="A72:A74"/>
    <mergeCell ref="A75:A77"/>
    <mergeCell ref="A78:A80"/>
    <mergeCell ref="A82:A84"/>
    <mergeCell ref="A86:A87"/>
    <mergeCell ref="A88:A89"/>
    <mergeCell ref="A93:A94"/>
    <mergeCell ref="A96:A97"/>
    <mergeCell ref="A99:A100"/>
    <mergeCell ref="A102:A103"/>
    <mergeCell ref="A105:A106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PAY</vt:lpstr>
      <vt:lpstr>VİOP</vt:lpstr>
      <vt:lpstr>BAP</vt:lpstr>
      <vt:lpstr>OTC</vt:lpstr>
      <vt:lpstr>SWAP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GÜNERİ</dc:creator>
  <cp:lastModifiedBy>Ali TUNÇELLİ</cp:lastModifiedBy>
  <cp:lastPrinted>2025-02-21T08:57:33Z</cp:lastPrinted>
  <dcterms:created xsi:type="dcterms:W3CDTF">2022-09-20T08:28:16Z</dcterms:created>
  <dcterms:modified xsi:type="dcterms:W3CDTF">2025-02-21T09:04:06Z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91970-9aec-4ec5-ad7e-455307a9c600_Enabled">
    <vt:lpwstr>True</vt:lpwstr>
  </property>
  <property fmtid="{D5CDD505-2E9C-101B-9397-08002B2CF9AE}" pid="3" name="MSIP_Label_aa591970-9aec-4ec5-ad7e-455307a9c600_SiteId">
    <vt:lpwstr>a824942f-f7ed-4cbb-adda-05e1b9905b51</vt:lpwstr>
  </property>
  <property fmtid="{D5CDD505-2E9C-101B-9397-08002B2CF9AE}" pid="4" name="MSIP_Label_aa591970-9aec-4ec5-ad7e-455307a9c600_Owner">
    <vt:lpwstr>nerdem@takasdom.takasbank.com.tr</vt:lpwstr>
  </property>
  <property fmtid="{D5CDD505-2E9C-101B-9397-08002B2CF9AE}" pid="5" name="MSIP_Label_aa591970-9aec-4ec5-ad7e-455307a9c600_SetDate">
    <vt:lpwstr>2024-05-17T12:34:52.2106311Z</vt:lpwstr>
  </property>
  <property fmtid="{D5CDD505-2E9C-101B-9397-08002B2CF9AE}" pid="6" name="MSIP_Label_aa591970-9aec-4ec5-ad7e-455307a9c600_Name">
    <vt:lpwstr>Halka Açık (Tasnif Dışı)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1d6dd038-7916-4014-b37f-949aa01c786b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</Properties>
</file>