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rgup\Desktop\"/>
    </mc:Choice>
  </mc:AlternateContent>
  <xr:revisionPtr revIDLastSave="0" documentId="13_ncr:1_{3D0342D3-8298-4B8E-AD2F-8CC7B2D0D47F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BAP" sheetId="16" r:id="rId1"/>
    <sheet name="VİOP" sheetId="15" r:id="rId2"/>
    <sheet name="PAY" sheetId="1" r:id="rId3"/>
    <sheet name="OTC" sheetId="17" r:id="rId4"/>
    <sheet name="SWAP" sheetId="18" r:id="rId5"/>
    <sheet name="ÖPP" sheetId="19" r:id="rId6"/>
    <sheet name="BİAŞ PP" sheetId="2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6" i="16" l="1"/>
  <c r="F49" i="16"/>
  <c r="E37" i="15"/>
  <c r="F37" i="15" s="1"/>
  <c r="E38" i="15"/>
  <c r="F38" i="15" s="1"/>
  <c r="E39" i="15"/>
  <c r="F39" i="15" s="1"/>
  <c r="E40" i="15"/>
  <c r="F40" i="15" s="1"/>
  <c r="E41" i="15"/>
  <c r="F41" i="15" s="1"/>
  <c r="M48" i="19"/>
  <c r="L48" i="19"/>
  <c r="E48" i="19"/>
  <c r="F48" i="19" s="1"/>
  <c r="M47" i="19"/>
  <c r="L47" i="19"/>
  <c r="E47" i="19"/>
  <c r="F47" i="19" s="1"/>
  <c r="M46" i="19"/>
  <c r="L46" i="19"/>
  <c r="E46" i="19"/>
  <c r="F46" i="19" s="1"/>
  <c r="M45" i="19"/>
  <c r="L45" i="19"/>
  <c r="E45" i="19"/>
  <c r="F45" i="19" s="1"/>
  <c r="M44" i="19"/>
  <c r="L44" i="19"/>
  <c r="E44" i="19"/>
  <c r="F44" i="19" s="1"/>
  <c r="M43" i="19"/>
  <c r="L43" i="19"/>
  <c r="E43" i="19"/>
  <c r="F43" i="19" s="1"/>
  <c r="M42" i="19"/>
  <c r="L42" i="19"/>
  <c r="E42" i="19"/>
  <c r="F42" i="19" s="1"/>
  <c r="M41" i="19"/>
  <c r="L41" i="19"/>
  <c r="E41" i="19"/>
  <c r="F41" i="19" s="1"/>
  <c r="M40" i="19"/>
  <c r="L40" i="19"/>
  <c r="E40" i="19"/>
  <c r="F40" i="19" s="1"/>
  <c r="M39" i="19"/>
  <c r="L39" i="19"/>
  <c r="E39" i="19"/>
  <c r="F39" i="19" s="1"/>
  <c r="M38" i="19"/>
  <c r="L38" i="19"/>
  <c r="E38" i="19"/>
  <c r="F38" i="19" s="1"/>
  <c r="M37" i="19"/>
  <c r="L37" i="19"/>
  <c r="E37" i="19"/>
  <c r="F37" i="19" s="1"/>
  <c r="M48" i="1"/>
  <c r="L48" i="1"/>
  <c r="E48" i="1"/>
  <c r="F48" i="1" s="1"/>
  <c r="M47" i="1"/>
  <c r="L47" i="1"/>
  <c r="E47" i="1"/>
  <c r="F47" i="1" s="1"/>
  <c r="M46" i="1"/>
  <c r="L46" i="1"/>
  <c r="E46" i="1"/>
  <c r="F46" i="1" s="1"/>
  <c r="M45" i="1"/>
  <c r="L45" i="1"/>
  <c r="E45" i="1"/>
  <c r="F45" i="1" s="1"/>
  <c r="M44" i="1"/>
  <c r="L44" i="1"/>
  <c r="E44" i="1"/>
  <c r="F44" i="1" s="1"/>
  <c r="M43" i="1"/>
  <c r="L43" i="1"/>
  <c r="E43" i="1"/>
  <c r="F43" i="1" s="1"/>
  <c r="M42" i="1"/>
  <c r="L42" i="1"/>
  <c r="E42" i="1"/>
  <c r="F42" i="1" s="1"/>
  <c r="M41" i="1"/>
  <c r="L41" i="1"/>
  <c r="E41" i="1"/>
  <c r="F41" i="1" s="1"/>
  <c r="M40" i="1"/>
  <c r="L40" i="1"/>
  <c r="E40" i="1"/>
  <c r="F40" i="1" s="1"/>
  <c r="M39" i="1"/>
  <c r="L39" i="1"/>
  <c r="E39" i="1"/>
  <c r="F39" i="1" s="1"/>
  <c r="M38" i="1"/>
  <c r="L38" i="1"/>
  <c r="E38" i="1"/>
  <c r="F38" i="1" s="1"/>
  <c r="M37" i="1"/>
  <c r="L37" i="1"/>
  <c r="E37" i="1"/>
  <c r="F37" i="1" s="1"/>
  <c r="M48" i="18"/>
  <c r="L48" i="18"/>
  <c r="E48" i="18"/>
  <c r="F48" i="18" s="1"/>
  <c r="M47" i="18"/>
  <c r="L47" i="18"/>
  <c r="E47" i="18"/>
  <c r="F47" i="18" s="1"/>
  <c r="M46" i="18"/>
  <c r="L46" i="18"/>
  <c r="E46" i="18"/>
  <c r="F46" i="18" s="1"/>
  <c r="M45" i="18"/>
  <c r="L45" i="18"/>
  <c r="E45" i="18"/>
  <c r="F45" i="18" s="1"/>
  <c r="M44" i="18"/>
  <c r="L44" i="18"/>
  <c r="E44" i="18"/>
  <c r="F44" i="18" s="1"/>
  <c r="M43" i="18"/>
  <c r="L43" i="18"/>
  <c r="E43" i="18"/>
  <c r="F43" i="18" s="1"/>
  <c r="M42" i="18"/>
  <c r="L42" i="18"/>
  <c r="E42" i="18"/>
  <c r="F42" i="18" s="1"/>
  <c r="M41" i="18"/>
  <c r="L41" i="18"/>
  <c r="E41" i="18"/>
  <c r="F41" i="18" s="1"/>
  <c r="M40" i="18"/>
  <c r="L40" i="18"/>
  <c r="E40" i="18"/>
  <c r="F40" i="18" s="1"/>
  <c r="M39" i="18"/>
  <c r="L39" i="18"/>
  <c r="E39" i="18"/>
  <c r="F39" i="18" s="1"/>
  <c r="M38" i="18"/>
  <c r="L38" i="18"/>
  <c r="E38" i="18"/>
  <c r="F38" i="18" s="1"/>
  <c r="M37" i="18"/>
  <c r="L37" i="18"/>
  <c r="E37" i="18"/>
  <c r="F37" i="18" s="1"/>
  <c r="D49" i="18"/>
  <c r="L49" i="18"/>
  <c r="M49" i="18"/>
  <c r="D50" i="18"/>
  <c r="E50" i="18"/>
  <c r="F50" i="18" s="1"/>
  <c r="L50" i="18"/>
  <c r="M50" i="18"/>
  <c r="D51" i="18"/>
  <c r="E51" i="18"/>
  <c r="F51" i="18" s="1"/>
  <c r="L51" i="18"/>
  <c r="M51" i="18"/>
  <c r="D52" i="18"/>
  <c r="E52" i="18"/>
  <c r="F52" i="18" s="1"/>
  <c r="L52" i="18"/>
  <c r="M52" i="18"/>
  <c r="D49" i="1"/>
  <c r="L49" i="1"/>
  <c r="M49" i="1"/>
  <c r="D50" i="1"/>
  <c r="E50" i="1"/>
  <c r="L50" i="1"/>
  <c r="M50" i="1"/>
  <c r="D51" i="1"/>
  <c r="E51" i="1"/>
  <c r="L51" i="1"/>
  <c r="M51" i="1"/>
  <c r="D52" i="1"/>
  <c r="E52" i="1"/>
  <c r="L52" i="1"/>
  <c r="M52" i="1"/>
  <c r="D53" i="18"/>
  <c r="E53" i="18"/>
  <c r="L53" i="18"/>
  <c r="M53" i="18"/>
  <c r="F51" i="1" l="1"/>
  <c r="F49" i="18"/>
  <c r="F53" i="18"/>
  <c r="F50" i="1"/>
  <c r="F52" i="1"/>
  <c r="F49" i="1"/>
  <c r="M48" i="15"/>
  <c r="L48" i="15"/>
  <c r="E48" i="15"/>
  <c r="F48" i="15" s="1"/>
  <c r="M47" i="15"/>
  <c r="L47" i="15"/>
  <c r="E47" i="15"/>
  <c r="F47" i="15" s="1"/>
  <c r="M46" i="15"/>
  <c r="L46" i="15"/>
  <c r="E46" i="15"/>
  <c r="F46" i="15" s="1"/>
  <c r="M45" i="15"/>
  <c r="L45" i="15"/>
  <c r="E45" i="15"/>
  <c r="F45" i="15" s="1"/>
  <c r="M44" i="15"/>
  <c r="L44" i="15"/>
  <c r="E44" i="15"/>
  <c r="F44" i="15" s="1"/>
  <c r="M43" i="15"/>
  <c r="L43" i="15"/>
  <c r="E43" i="15"/>
  <c r="F43" i="15" s="1"/>
  <c r="M42" i="15"/>
  <c r="L42" i="15"/>
  <c r="E42" i="15"/>
  <c r="F42" i="15" s="1"/>
  <c r="M41" i="15"/>
  <c r="L41" i="15"/>
  <c r="M40" i="15"/>
  <c r="L40" i="15"/>
  <c r="M39" i="15"/>
  <c r="L39" i="15"/>
  <c r="M38" i="15"/>
  <c r="L38" i="15"/>
  <c r="M37" i="15"/>
  <c r="L37" i="15"/>
  <c r="M48" i="16"/>
  <c r="L48" i="16"/>
  <c r="E48" i="16"/>
  <c r="F48" i="16" s="1"/>
  <c r="M47" i="16"/>
  <c r="L47" i="16"/>
  <c r="E47" i="16"/>
  <c r="F47" i="16" s="1"/>
  <c r="M46" i="16"/>
  <c r="L46" i="16"/>
  <c r="E46" i="16"/>
  <c r="F46" i="16" s="1"/>
  <c r="M45" i="16"/>
  <c r="L45" i="16"/>
  <c r="E45" i="16"/>
  <c r="F45" i="16" s="1"/>
  <c r="M44" i="16"/>
  <c r="L44" i="16"/>
  <c r="E44" i="16"/>
  <c r="F44" i="16" s="1"/>
  <c r="M43" i="16"/>
  <c r="L43" i="16"/>
  <c r="E43" i="16"/>
  <c r="F43" i="16" s="1"/>
  <c r="M42" i="16"/>
  <c r="L42" i="16"/>
  <c r="E42" i="16"/>
  <c r="F42" i="16" s="1"/>
  <c r="M41" i="16"/>
  <c r="L41" i="16"/>
  <c r="E41" i="16"/>
  <c r="F41" i="16" s="1"/>
  <c r="M40" i="16"/>
  <c r="L40" i="16"/>
  <c r="E40" i="16"/>
  <c r="F40" i="16" s="1"/>
  <c r="M39" i="16"/>
  <c r="L39" i="16"/>
  <c r="E39" i="16"/>
  <c r="F39" i="16" s="1"/>
  <c r="M38" i="16"/>
  <c r="L38" i="16"/>
  <c r="E38" i="16"/>
  <c r="F38" i="16" s="1"/>
  <c r="M37" i="16"/>
  <c r="L37" i="16"/>
  <c r="E37" i="16"/>
  <c r="F37" i="16" s="1"/>
  <c r="D49" i="16"/>
  <c r="L49" i="16"/>
  <c r="M49" i="16"/>
  <c r="D50" i="16"/>
  <c r="E50" i="16"/>
  <c r="L50" i="16"/>
  <c r="M50" i="16"/>
  <c r="D51" i="16"/>
  <c r="E51" i="16"/>
  <c r="L51" i="16"/>
  <c r="M51" i="16"/>
  <c r="D52" i="16"/>
  <c r="E52" i="16"/>
  <c r="L52" i="16"/>
  <c r="M52" i="16"/>
  <c r="E38" i="20"/>
  <c r="F38" i="20" s="1"/>
  <c r="E39" i="20"/>
  <c r="F39" i="20" s="1"/>
  <c r="E40" i="20"/>
  <c r="F40" i="20" s="1"/>
  <c r="E37" i="20"/>
  <c r="F37" i="20" s="1"/>
  <c r="D49" i="20"/>
  <c r="M40" i="20"/>
  <c r="L40" i="20"/>
  <c r="M39" i="20"/>
  <c r="L39" i="20"/>
  <c r="M38" i="20"/>
  <c r="L38" i="20"/>
  <c r="M37" i="20"/>
  <c r="L37" i="20"/>
  <c r="E45" i="20"/>
  <c r="F45" i="20" s="1"/>
  <c r="L45" i="20"/>
  <c r="M45" i="20"/>
  <c r="E46" i="20"/>
  <c r="F46" i="20" s="1"/>
  <c r="L46" i="20"/>
  <c r="M46" i="20"/>
  <c r="E47" i="20"/>
  <c r="F47" i="20" s="1"/>
  <c r="L47" i="20"/>
  <c r="M47" i="20"/>
  <c r="E48" i="20"/>
  <c r="F48" i="20" s="1"/>
  <c r="L48" i="20"/>
  <c r="M48" i="20"/>
  <c r="M111" i="20"/>
  <c r="L111" i="20"/>
  <c r="K111" i="20"/>
  <c r="D111" i="20"/>
  <c r="M110" i="20"/>
  <c r="L110" i="20"/>
  <c r="E110" i="20"/>
  <c r="F110" i="20" s="1"/>
  <c r="M109" i="20"/>
  <c r="L109" i="20"/>
  <c r="E109" i="20"/>
  <c r="F109" i="20" s="1"/>
  <c r="M108" i="20"/>
  <c r="L108" i="20"/>
  <c r="K108" i="20"/>
  <c r="D108" i="20"/>
  <c r="M107" i="20"/>
  <c r="L107" i="20"/>
  <c r="E107" i="20"/>
  <c r="F107" i="20" s="1"/>
  <c r="M106" i="20"/>
  <c r="L106" i="20"/>
  <c r="E106" i="20"/>
  <c r="F106" i="20" s="1"/>
  <c r="M105" i="20"/>
  <c r="L105" i="20"/>
  <c r="K105" i="20"/>
  <c r="I105" i="20"/>
  <c r="D105" i="20"/>
  <c r="M104" i="20"/>
  <c r="L104" i="20"/>
  <c r="E104" i="20"/>
  <c r="F104" i="20" s="1"/>
  <c r="M103" i="20"/>
  <c r="L103" i="20"/>
  <c r="E103" i="20"/>
  <c r="F103" i="20" s="1"/>
  <c r="K102" i="20"/>
  <c r="D102" i="20"/>
  <c r="A100" i="20"/>
  <c r="E100" i="20" s="1"/>
  <c r="F100" i="20" s="1"/>
  <c r="K99" i="20"/>
  <c r="D99" i="20"/>
  <c r="A97" i="20"/>
  <c r="E97" i="20" s="1"/>
  <c r="F97" i="20" s="1"/>
  <c r="M96" i="20"/>
  <c r="L96" i="20"/>
  <c r="K96" i="20"/>
  <c r="D96" i="20"/>
  <c r="M95" i="20"/>
  <c r="L95" i="20"/>
  <c r="E95" i="20"/>
  <c r="F95" i="20" s="1"/>
  <c r="M94" i="20"/>
  <c r="L94" i="20"/>
  <c r="E94" i="20"/>
  <c r="F94" i="20" s="1"/>
  <c r="M93" i="20"/>
  <c r="L93" i="20"/>
  <c r="E93" i="20"/>
  <c r="F93" i="20" s="1"/>
  <c r="M92" i="20"/>
  <c r="L92" i="20"/>
  <c r="E92" i="20"/>
  <c r="F92" i="20" s="1"/>
  <c r="M91" i="20"/>
  <c r="L91" i="20"/>
  <c r="E91" i="20"/>
  <c r="F91" i="20" s="1"/>
  <c r="M90" i="20"/>
  <c r="L90" i="20"/>
  <c r="E90" i="20"/>
  <c r="F90" i="20" s="1"/>
  <c r="M89" i="20"/>
  <c r="L89" i="20"/>
  <c r="K89" i="20"/>
  <c r="D89" i="20"/>
  <c r="M88" i="20"/>
  <c r="L88" i="20"/>
  <c r="E88" i="20"/>
  <c r="F88" i="20" s="1"/>
  <c r="M87" i="20"/>
  <c r="L87" i="20"/>
  <c r="E87" i="20"/>
  <c r="F87" i="20" s="1"/>
  <c r="M86" i="20"/>
  <c r="L86" i="20"/>
  <c r="E86" i="20"/>
  <c r="F86" i="20" s="1"/>
  <c r="D85" i="20"/>
  <c r="A82" i="20"/>
  <c r="E84" i="20" s="1"/>
  <c r="F84" i="20" s="1"/>
  <c r="A79" i="20"/>
  <c r="L80" i="20" s="1"/>
  <c r="A76" i="20"/>
  <c r="M76" i="20" s="1"/>
  <c r="M75" i="20"/>
  <c r="L75" i="20"/>
  <c r="K75" i="20"/>
  <c r="M74" i="20"/>
  <c r="L74" i="20"/>
  <c r="E74" i="20"/>
  <c r="D74" i="20"/>
  <c r="M73" i="20"/>
  <c r="L73" i="20"/>
  <c r="E73" i="20"/>
  <c r="D73" i="20"/>
  <c r="M72" i="20"/>
  <c r="L72" i="20"/>
  <c r="E72" i="20"/>
  <c r="D72" i="20"/>
  <c r="M71" i="20"/>
  <c r="L71" i="20"/>
  <c r="E71" i="20"/>
  <c r="D71" i="20"/>
  <c r="M70" i="20"/>
  <c r="L70" i="20"/>
  <c r="E70" i="20"/>
  <c r="D70" i="20"/>
  <c r="AA69" i="20"/>
  <c r="M69" i="20"/>
  <c r="L69" i="20"/>
  <c r="E69" i="20"/>
  <c r="D69" i="20"/>
  <c r="M68" i="20"/>
  <c r="L68" i="20"/>
  <c r="E68" i="20"/>
  <c r="D68" i="20"/>
  <c r="M67" i="20"/>
  <c r="L67" i="20"/>
  <c r="E67" i="20"/>
  <c r="D67" i="20"/>
  <c r="M66" i="20"/>
  <c r="L66" i="20"/>
  <c r="E66" i="20"/>
  <c r="D66" i="20"/>
  <c r="M65" i="20"/>
  <c r="L65" i="20"/>
  <c r="E65" i="20"/>
  <c r="D65" i="20"/>
  <c r="M64" i="20"/>
  <c r="L64" i="20"/>
  <c r="E64" i="20"/>
  <c r="D64" i="20"/>
  <c r="M63" i="20"/>
  <c r="L63" i="20"/>
  <c r="E63" i="20"/>
  <c r="D63" i="20"/>
  <c r="M62" i="20"/>
  <c r="L62" i="20"/>
  <c r="M61" i="20"/>
  <c r="L61" i="20"/>
  <c r="E61" i="20"/>
  <c r="D61" i="20"/>
  <c r="M60" i="20"/>
  <c r="L60" i="20"/>
  <c r="E60" i="20"/>
  <c r="D60" i="20"/>
  <c r="M59" i="20"/>
  <c r="L59" i="20"/>
  <c r="E59" i="20"/>
  <c r="D59" i="20"/>
  <c r="M58" i="20"/>
  <c r="L58" i="20"/>
  <c r="E58" i="20"/>
  <c r="D58" i="20"/>
  <c r="M57" i="20"/>
  <c r="L57" i="20"/>
  <c r="E57" i="20"/>
  <c r="D57" i="20"/>
  <c r="M56" i="20"/>
  <c r="L56" i="20"/>
  <c r="E56" i="20"/>
  <c r="D56" i="20"/>
  <c r="M55" i="20"/>
  <c r="L55" i="20"/>
  <c r="E55" i="20"/>
  <c r="D55" i="20"/>
  <c r="M54" i="20"/>
  <c r="L54" i="20"/>
  <c r="E54" i="20"/>
  <c r="D54" i="20"/>
  <c r="M53" i="20"/>
  <c r="L53" i="20"/>
  <c r="E53" i="20"/>
  <c r="D53" i="20"/>
  <c r="M52" i="20"/>
  <c r="L52" i="20"/>
  <c r="E52" i="20"/>
  <c r="D52" i="20"/>
  <c r="M51" i="20"/>
  <c r="L51" i="20"/>
  <c r="E51" i="20"/>
  <c r="D51" i="20"/>
  <c r="M50" i="20"/>
  <c r="L50" i="20"/>
  <c r="E50" i="20"/>
  <c r="D50" i="20"/>
  <c r="M49" i="20"/>
  <c r="L49" i="20"/>
  <c r="M44" i="20"/>
  <c r="L44" i="20"/>
  <c r="E44" i="20"/>
  <c r="F44" i="20" s="1"/>
  <c r="M43" i="20"/>
  <c r="L43" i="20"/>
  <c r="E43" i="20"/>
  <c r="F43" i="20" s="1"/>
  <c r="M42" i="20"/>
  <c r="L42" i="20"/>
  <c r="E42" i="20"/>
  <c r="F42" i="20" s="1"/>
  <c r="M41" i="20"/>
  <c r="L41" i="20"/>
  <c r="E41" i="20"/>
  <c r="F41" i="20" s="1"/>
  <c r="M36" i="20"/>
  <c r="L36" i="20"/>
  <c r="M35" i="20"/>
  <c r="L35" i="20"/>
  <c r="E35" i="20"/>
  <c r="D35" i="20"/>
  <c r="M34" i="20"/>
  <c r="L34" i="20"/>
  <c r="E34" i="20"/>
  <c r="D34" i="20"/>
  <c r="M33" i="20"/>
  <c r="L33" i="20"/>
  <c r="E33" i="20"/>
  <c r="D33" i="20"/>
  <c r="M32" i="20"/>
  <c r="L32" i="20"/>
  <c r="E32" i="20"/>
  <c r="D32" i="20"/>
  <c r="M31" i="20"/>
  <c r="L31" i="20"/>
  <c r="E31" i="20"/>
  <c r="D31" i="20"/>
  <c r="M30" i="20"/>
  <c r="L30" i="20"/>
  <c r="E30" i="20"/>
  <c r="D30" i="20"/>
  <c r="M29" i="20"/>
  <c r="L29" i="20"/>
  <c r="E29" i="20"/>
  <c r="D29" i="20"/>
  <c r="M28" i="20"/>
  <c r="L28" i="20"/>
  <c r="E28" i="20"/>
  <c r="D28" i="20"/>
  <c r="M27" i="20"/>
  <c r="L27" i="20"/>
  <c r="E27" i="20"/>
  <c r="D27" i="20"/>
  <c r="M26" i="20"/>
  <c r="L26" i="20"/>
  <c r="D26" i="20"/>
  <c r="M25" i="20"/>
  <c r="L25" i="20"/>
  <c r="E25" i="20"/>
  <c r="F25" i="20" s="1"/>
  <c r="M24" i="20"/>
  <c r="L24" i="20"/>
  <c r="E24" i="20"/>
  <c r="F24" i="20" s="1"/>
  <c r="M23" i="20"/>
  <c r="L23" i="20"/>
  <c r="E23" i="20"/>
  <c r="F23" i="20" s="1"/>
  <c r="M22" i="20"/>
  <c r="L22" i="20"/>
  <c r="E22" i="20"/>
  <c r="F22" i="20" s="1"/>
  <c r="M21" i="20"/>
  <c r="L21" i="20"/>
  <c r="E21" i="20"/>
  <c r="F21" i="20" s="1"/>
  <c r="M20" i="20"/>
  <c r="L20" i="20"/>
  <c r="E20" i="20"/>
  <c r="F20" i="20" s="1"/>
  <c r="M19" i="20"/>
  <c r="L19" i="20"/>
  <c r="E19" i="20"/>
  <c r="F19" i="20" s="1"/>
  <c r="M18" i="20"/>
  <c r="L18" i="20"/>
  <c r="E18" i="20"/>
  <c r="F18" i="20" s="1"/>
  <c r="M17" i="20"/>
  <c r="L17" i="20"/>
  <c r="E17" i="20"/>
  <c r="F17" i="20" s="1"/>
  <c r="M16" i="20"/>
  <c r="L16" i="20"/>
  <c r="E16" i="20"/>
  <c r="M15" i="20"/>
  <c r="L15" i="20"/>
  <c r="E15" i="20"/>
  <c r="F15" i="20" s="1"/>
  <c r="M14" i="20"/>
  <c r="L14" i="20"/>
  <c r="E14" i="20"/>
  <c r="F14" i="20" s="1"/>
  <c r="M13" i="20"/>
  <c r="L13" i="20"/>
  <c r="E13" i="20"/>
  <c r="F13" i="20" s="1"/>
  <c r="M12" i="20"/>
  <c r="L12" i="20"/>
  <c r="E12" i="20"/>
  <c r="F12" i="20" s="1"/>
  <c r="M11" i="20"/>
  <c r="L11" i="20"/>
  <c r="E11" i="20"/>
  <c r="F11" i="20" s="1"/>
  <c r="M10" i="20"/>
  <c r="L10" i="20"/>
  <c r="M9" i="20"/>
  <c r="L9" i="20"/>
  <c r="E9" i="20"/>
  <c r="F9" i="20" s="1"/>
  <c r="M8" i="20"/>
  <c r="L8" i="20"/>
  <c r="E8" i="20"/>
  <c r="F8" i="20" s="1"/>
  <c r="M7" i="20"/>
  <c r="L7" i="20"/>
  <c r="E7" i="20"/>
  <c r="F7" i="20" s="1"/>
  <c r="M6" i="20"/>
  <c r="L6" i="20"/>
  <c r="E6" i="20"/>
  <c r="F6" i="20" s="1"/>
  <c r="M5" i="20"/>
  <c r="L5" i="20"/>
  <c r="E5" i="20"/>
  <c r="F5" i="20" s="1"/>
  <c r="K112" i="15"/>
  <c r="L110" i="15"/>
  <c r="L111" i="15"/>
  <c r="L109" i="15"/>
  <c r="M110" i="15"/>
  <c r="M111" i="15"/>
  <c r="M109" i="15"/>
  <c r="E110" i="15"/>
  <c r="F110" i="15" s="1"/>
  <c r="E111" i="15"/>
  <c r="F111" i="15" s="1"/>
  <c r="E109" i="15"/>
  <c r="D112" i="15"/>
  <c r="M108" i="19"/>
  <c r="L108" i="19"/>
  <c r="K108" i="19"/>
  <c r="D108" i="19"/>
  <c r="M107" i="19"/>
  <c r="L107" i="19"/>
  <c r="E107" i="19"/>
  <c r="F107" i="19" s="1"/>
  <c r="M106" i="19"/>
  <c r="L106" i="19"/>
  <c r="E106" i="19"/>
  <c r="F106" i="19" s="1"/>
  <c r="M105" i="19"/>
  <c r="L105" i="19"/>
  <c r="K105" i="19"/>
  <c r="D105" i="19"/>
  <c r="M104" i="19"/>
  <c r="L104" i="19"/>
  <c r="E104" i="19"/>
  <c r="F104" i="19" s="1"/>
  <c r="M103" i="19"/>
  <c r="L103" i="19"/>
  <c r="E103" i="19"/>
  <c r="F103" i="19" s="1"/>
  <c r="K102" i="19"/>
  <c r="D102" i="19"/>
  <c r="A100" i="19"/>
  <c r="M102" i="19" s="1"/>
  <c r="K99" i="19"/>
  <c r="D99" i="19"/>
  <c r="A97" i="19"/>
  <c r="M99" i="19" s="1"/>
  <c r="M96" i="19"/>
  <c r="L96" i="19"/>
  <c r="K96" i="19"/>
  <c r="D96" i="19"/>
  <c r="M95" i="19"/>
  <c r="L95" i="19"/>
  <c r="E95" i="19"/>
  <c r="F95" i="19" s="1"/>
  <c r="M94" i="19"/>
  <c r="L94" i="19"/>
  <c r="E94" i="19"/>
  <c r="F94" i="19" s="1"/>
  <c r="M93" i="19"/>
  <c r="L93" i="19"/>
  <c r="E93" i="19"/>
  <c r="F93" i="19" s="1"/>
  <c r="M92" i="19"/>
  <c r="L92" i="19"/>
  <c r="E92" i="19"/>
  <c r="F92" i="19" s="1"/>
  <c r="M91" i="19"/>
  <c r="L91" i="19"/>
  <c r="E91" i="19"/>
  <c r="F91" i="19" s="1"/>
  <c r="M90" i="19"/>
  <c r="L90" i="19"/>
  <c r="E90" i="19"/>
  <c r="F90" i="19" s="1"/>
  <c r="M89" i="19"/>
  <c r="L89" i="19"/>
  <c r="K89" i="19"/>
  <c r="D89" i="19"/>
  <c r="M88" i="19"/>
  <c r="L88" i="19"/>
  <c r="E88" i="19"/>
  <c r="F88" i="19" s="1"/>
  <c r="M87" i="19"/>
  <c r="L87" i="19"/>
  <c r="E87" i="19"/>
  <c r="F87" i="19" s="1"/>
  <c r="M86" i="19"/>
  <c r="L86" i="19"/>
  <c r="E86" i="19"/>
  <c r="F86" i="19" s="1"/>
  <c r="D85" i="19"/>
  <c r="A82" i="19"/>
  <c r="M83" i="19" s="1"/>
  <c r="A79" i="19"/>
  <c r="M81" i="19" s="1"/>
  <c r="A76" i="19"/>
  <c r="M78" i="19" s="1"/>
  <c r="M75" i="19"/>
  <c r="L75" i="19"/>
  <c r="K75" i="19"/>
  <c r="M74" i="19"/>
  <c r="L74" i="19"/>
  <c r="E74" i="19"/>
  <c r="D74" i="19"/>
  <c r="M73" i="19"/>
  <c r="L73" i="19"/>
  <c r="E73" i="19"/>
  <c r="D73" i="19"/>
  <c r="M72" i="19"/>
  <c r="L72" i="19"/>
  <c r="E72" i="19"/>
  <c r="D72" i="19"/>
  <c r="M71" i="19"/>
  <c r="L71" i="19"/>
  <c r="E71" i="19"/>
  <c r="D71" i="19"/>
  <c r="M70" i="19"/>
  <c r="L70" i="19"/>
  <c r="E70" i="19"/>
  <c r="D70" i="19"/>
  <c r="AA69" i="19"/>
  <c r="M69" i="19"/>
  <c r="L69" i="19"/>
  <c r="E69" i="19"/>
  <c r="D69" i="19"/>
  <c r="M68" i="19"/>
  <c r="L68" i="19"/>
  <c r="E68" i="19"/>
  <c r="D68" i="19"/>
  <c r="M67" i="19"/>
  <c r="L67" i="19"/>
  <c r="E67" i="19"/>
  <c r="D67" i="19"/>
  <c r="M66" i="19"/>
  <c r="L66" i="19"/>
  <c r="E66" i="19"/>
  <c r="D66" i="19"/>
  <c r="M65" i="19"/>
  <c r="L65" i="19"/>
  <c r="E65" i="19"/>
  <c r="D65" i="19"/>
  <c r="M64" i="19"/>
  <c r="L64" i="19"/>
  <c r="E64" i="19"/>
  <c r="D64" i="19"/>
  <c r="M63" i="19"/>
  <c r="L63" i="19"/>
  <c r="E63" i="19"/>
  <c r="D63" i="19"/>
  <c r="M62" i="19"/>
  <c r="L62" i="19"/>
  <c r="M61" i="19"/>
  <c r="L61" i="19"/>
  <c r="E61" i="19"/>
  <c r="D61" i="19"/>
  <c r="M60" i="19"/>
  <c r="L60" i="19"/>
  <c r="E60" i="19"/>
  <c r="D60" i="19"/>
  <c r="M59" i="19"/>
  <c r="L59" i="19"/>
  <c r="E59" i="19"/>
  <c r="D59" i="19"/>
  <c r="M58" i="19"/>
  <c r="L58" i="19"/>
  <c r="E58" i="19"/>
  <c r="D58" i="19"/>
  <c r="M57" i="19"/>
  <c r="L57" i="19"/>
  <c r="E57" i="19"/>
  <c r="D57" i="19"/>
  <c r="M56" i="19"/>
  <c r="L56" i="19"/>
  <c r="E56" i="19"/>
  <c r="D56" i="19"/>
  <c r="M55" i="19"/>
  <c r="L55" i="19"/>
  <c r="E55" i="19"/>
  <c r="D55" i="19"/>
  <c r="M54" i="19"/>
  <c r="L54" i="19"/>
  <c r="E54" i="19"/>
  <c r="D54" i="19"/>
  <c r="M53" i="19"/>
  <c r="L53" i="19"/>
  <c r="E53" i="19"/>
  <c r="D53" i="19"/>
  <c r="M52" i="19"/>
  <c r="L52" i="19"/>
  <c r="E52" i="19"/>
  <c r="D52" i="19"/>
  <c r="M51" i="19"/>
  <c r="L51" i="19"/>
  <c r="E51" i="19"/>
  <c r="D51" i="19"/>
  <c r="M50" i="19"/>
  <c r="L50" i="19"/>
  <c r="E50" i="19"/>
  <c r="D50" i="19"/>
  <c r="M49" i="19"/>
  <c r="L49" i="19"/>
  <c r="D49" i="19"/>
  <c r="M36" i="19"/>
  <c r="L36" i="19"/>
  <c r="M35" i="19"/>
  <c r="L35" i="19"/>
  <c r="E35" i="19"/>
  <c r="D35" i="19"/>
  <c r="M34" i="19"/>
  <c r="L34" i="19"/>
  <c r="E34" i="19"/>
  <c r="D34" i="19"/>
  <c r="M33" i="19"/>
  <c r="L33" i="19"/>
  <c r="E33" i="19"/>
  <c r="D33" i="19"/>
  <c r="M32" i="19"/>
  <c r="L32" i="19"/>
  <c r="E32" i="19"/>
  <c r="D32" i="19"/>
  <c r="M31" i="19"/>
  <c r="L31" i="19"/>
  <c r="E31" i="19"/>
  <c r="D31" i="19"/>
  <c r="M30" i="19"/>
  <c r="L30" i="19"/>
  <c r="E30" i="19"/>
  <c r="D30" i="19"/>
  <c r="M29" i="19"/>
  <c r="L29" i="19"/>
  <c r="E29" i="19"/>
  <c r="D29" i="19"/>
  <c r="M28" i="19"/>
  <c r="L28" i="19"/>
  <c r="E28" i="19"/>
  <c r="D28" i="19"/>
  <c r="M27" i="19"/>
  <c r="L27" i="19"/>
  <c r="E27" i="19"/>
  <c r="D27" i="19"/>
  <c r="M26" i="19"/>
  <c r="L26" i="19"/>
  <c r="D26" i="19"/>
  <c r="M25" i="19"/>
  <c r="L25" i="19"/>
  <c r="E25" i="19"/>
  <c r="F25" i="19" s="1"/>
  <c r="M24" i="19"/>
  <c r="L24" i="19"/>
  <c r="E24" i="19"/>
  <c r="F24" i="19" s="1"/>
  <c r="M23" i="19"/>
  <c r="L23" i="19"/>
  <c r="E23" i="19"/>
  <c r="F23" i="19" s="1"/>
  <c r="M22" i="19"/>
  <c r="L22" i="19"/>
  <c r="E22" i="19"/>
  <c r="F22" i="19" s="1"/>
  <c r="M21" i="19"/>
  <c r="L21" i="19"/>
  <c r="E21" i="19"/>
  <c r="F21" i="19" s="1"/>
  <c r="M20" i="19"/>
  <c r="L20" i="19"/>
  <c r="E20" i="19"/>
  <c r="F20" i="19" s="1"/>
  <c r="M19" i="19"/>
  <c r="L19" i="19"/>
  <c r="E19" i="19"/>
  <c r="F19" i="19" s="1"/>
  <c r="M18" i="19"/>
  <c r="L18" i="19"/>
  <c r="E18" i="19"/>
  <c r="F18" i="19" s="1"/>
  <c r="M17" i="19"/>
  <c r="L17" i="19"/>
  <c r="E17" i="19"/>
  <c r="F17" i="19" s="1"/>
  <c r="M16" i="19"/>
  <c r="L16" i="19"/>
  <c r="E16" i="19"/>
  <c r="F16" i="19" s="1"/>
  <c r="M15" i="19"/>
  <c r="L15" i="19"/>
  <c r="E15" i="19"/>
  <c r="F15" i="19" s="1"/>
  <c r="M14" i="19"/>
  <c r="L14" i="19"/>
  <c r="E14" i="19"/>
  <c r="F14" i="19" s="1"/>
  <c r="M13" i="19"/>
  <c r="L13" i="19"/>
  <c r="E13" i="19"/>
  <c r="F13" i="19" s="1"/>
  <c r="M12" i="19"/>
  <c r="L12" i="19"/>
  <c r="E12" i="19"/>
  <c r="F12" i="19" s="1"/>
  <c r="M11" i="19"/>
  <c r="L11" i="19"/>
  <c r="E11" i="19"/>
  <c r="F11" i="19" s="1"/>
  <c r="M10" i="19"/>
  <c r="L10" i="19"/>
  <c r="M9" i="19"/>
  <c r="L9" i="19"/>
  <c r="E9" i="19"/>
  <c r="F9" i="19" s="1"/>
  <c r="M8" i="19"/>
  <c r="L8" i="19"/>
  <c r="E8" i="19"/>
  <c r="F8" i="19" s="1"/>
  <c r="M7" i="19"/>
  <c r="L7" i="19"/>
  <c r="E7" i="19"/>
  <c r="F7" i="19" s="1"/>
  <c r="M6" i="19"/>
  <c r="L6" i="19"/>
  <c r="E6" i="19"/>
  <c r="F6" i="19" s="1"/>
  <c r="M5" i="19"/>
  <c r="L5" i="19"/>
  <c r="E5" i="19"/>
  <c r="F5" i="19" s="1"/>
  <c r="E109" i="1"/>
  <c r="F109" i="1" s="1"/>
  <c r="L109" i="1"/>
  <c r="M109" i="1"/>
  <c r="E110" i="1"/>
  <c r="F110" i="1" s="1"/>
  <c r="L110" i="1"/>
  <c r="M110" i="1"/>
  <c r="D111" i="1"/>
  <c r="K111" i="1"/>
  <c r="L111" i="1"/>
  <c r="M111" i="1"/>
  <c r="F50" i="16" l="1"/>
  <c r="F52" i="16"/>
  <c r="F51" i="16"/>
  <c r="F49" i="20"/>
  <c r="F53" i="20"/>
  <c r="F59" i="20"/>
  <c r="L101" i="20"/>
  <c r="F57" i="20"/>
  <c r="E78" i="20"/>
  <c r="F78" i="20" s="1"/>
  <c r="L98" i="20"/>
  <c r="F35" i="20"/>
  <c r="F54" i="20"/>
  <c r="F60" i="20"/>
  <c r="F52" i="20"/>
  <c r="F55" i="20"/>
  <c r="F58" i="20"/>
  <c r="F61" i="20"/>
  <c r="F67" i="20"/>
  <c r="F28" i="20"/>
  <c r="F31" i="20"/>
  <c r="F34" i="20"/>
  <c r="F71" i="20"/>
  <c r="F74" i="20"/>
  <c r="L100" i="20"/>
  <c r="M100" i="20"/>
  <c r="F29" i="20"/>
  <c r="F32" i="20"/>
  <c r="F63" i="20"/>
  <c r="F66" i="20"/>
  <c r="L97" i="20"/>
  <c r="M97" i="20"/>
  <c r="F105" i="20"/>
  <c r="F72" i="20"/>
  <c r="E98" i="20"/>
  <c r="F98" i="20" s="1"/>
  <c r="F99" i="20" s="1"/>
  <c r="F30" i="20"/>
  <c r="F33" i="20"/>
  <c r="F64" i="20"/>
  <c r="F70" i="20"/>
  <c r="M77" i="20"/>
  <c r="F65" i="20"/>
  <c r="E101" i="20"/>
  <c r="F101" i="20" s="1"/>
  <c r="F102" i="20" s="1"/>
  <c r="F68" i="20"/>
  <c r="L82" i="20"/>
  <c r="M82" i="20"/>
  <c r="F69" i="20"/>
  <c r="L79" i="20"/>
  <c r="L84" i="20"/>
  <c r="M98" i="20"/>
  <c r="M101" i="20"/>
  <c r="M79" i="20"/>
  <c r="M84" i="20"/>
  <c r="D75" i="20"/>
  <c r="E80" i="20"/>
  <c r="F80" i="20" s="1"/>
  <c r="E83" i="20"/>
  <c r="F83" i="20" s="1"/>
  <c r="L85" i="20"/>
  <c r="L99" i="20"/>
  <c r="L102" i="20"/>
  <c r="F16" i="20"/>
  <c r="F26" i="20" s="1"/>
  <c r="F50" i="20"/>
  <c r="M80" i="20"/>
  <c r="M99" i="20"/>
  <c r="M102" i="20"/>
  <c r="E81" i="20"/>
  <c r="F81" i="20" s="1"/>
  <c r="F89" i="20"/>
  <c r="L81" i="20"/>
  <c r="F51" i="20"/>
  <c r="F56" i="20"/>
  <c r="F73" i="20"/>
  <c r="M81" i="20"/>
  <c r="F10" i="20"/>
  <c r="F96" i="20"/>
  <c r="D36" i="20"/>
  <c r="F27" i="20"/>
  <c r="L76" i="20"/>
  <c r="L78" i="20"/>
  <c r="E77" i="20"/>
  <c r="F77" i="20" s="1"/>
  <c r="M78" i="20"/>
  <c r="M85" i="20"/>
  <c r="D62" i="20"/>
  <c r="E76" i="20"/>
  <c r="F76" i="20" s="1"/>
  <c r="F108" i="20"/>
  <c r="L77" i="20"/>
  <c r="F111" i="20"/>
  <c r="E82" i="20"/>
  <c r="F82" i="20" s="1"/>
  <c r="L83" i="20"/>
  <c r="M83" i="20"/>
  <c r="E79" i="20"/>
  <c r="F79" i="20" s="1"/>
  <c r="F31" i="19"/>
  <c r="F74" i="19"/>
  <c r="F69" i="19"/>
  <c r="F34" i="19"/>
  <c r="F63" i="19"/>
  <c r="F32" i="19"/>
  <c r="F71" i="19"/>
  <c r="D75" i="19"/>
  <c r="D36" i="19"/>
  <c r="F66" i="19"/>
  <c r="F51" i="19"/>
  <c r="F50" i="19"/>
  <c r="F53" i="19"/>
  <c r="F56" i="19"/>
  <c r="F59" i="19"/>
  <c r="F54" i="19"/>
  <c r="D62" i="19"/>
  <c r="F60" i="19"/>
  <c r="F57" i="19"/>
  <c r="F30" i="19"/>
  <c r="E79" i="19"/>
  <c r="F79" i="19" s="1"/>
  <c r="F33" i="19"/>
  <c r="L80" i="19"/>
  <c r="F65" i="19"/>
  <c r="F68" i="19"/>
  <c r="E84" i="19"/>
  <c r="F84" i="19" s="1"/>
  <c r="F55" i="19"/>
  <c r="F58" i="19"/>
  <c r="F61" i="19"/>
  <c r="F28" i="19"/>
  <c r="F35" i="19"/>
  <c r="F67" i="19"/>
  <c r="F29" i="19"/>
  <c r="N26" i="19"/>
  <c r="F70" i="19"/>
  <c r="F73" i="19"/>
  <c r="F52" i="19"/>
  <c r="F72" i="19"/>
  <c r="F96" i="19"/>
  <c r="F108" i="19"/>
  <c r="N29" i="19"/>
  <c r="F105" i="19"/>
  <c r="F10" i="19"/>
  <c r="F49" i="19"/>
  <c r="F26" i="19"/>
  <c r="M80" i="19"/>
  <c r="L85" i="19"/>
  <c r="F89" i="19"/>
  <c r="E97" i="19"/>
  <c r="F97" i="19" s="1"/>
  <c r="L98" i="19"/>
  <c r="E100" i="19"/>
  <c r="F100" i="19" s="1"/>
  <c r="L101" i="19"/>
  <c r="E76" i="19"/>
  <c r="F76" i="19" s="1"/>
  <c r="L77" i="19"/>
  <c r="E81" i="19"/>
  <c r="F81" i="19" s="1"/>
  <c r="M85" i="19"/>
  <c r="M98" i="19"/>
  <c r="M101" i="19"/>
  <c r="F64" i="19"/>
  <c r="M77" i="19"/>
  <c r="L82" i="19"/>
  <c r="E78" i="19"/>
  <c r="F78" i="19" s="1"/>
  <c r="M82" i="19"/>
  <c r="L79" i="19"/>
  <c r="E83" i="19"/>
  <c r="F83" i="19" s="1"/>
  <c r="L84" i="19"/>
  <c r="M79" i="19"/>
  <c r="M84" i="19"/>
  <c r="L97" i="19"/>
  <c r="L100" i="19"/>
  <c r="F27" i="19"/>
  <c r="L76" i="19"/>
  <c r="E80" i="19"/>
  <c r="F80" i="19" s="1"/>
  <c r="L81" i="19"/>
  <c r="M97" i="19"/>
  <c r="M100" i="19"/>
  <c r="M76" i="19"/>
  <c r="E98" i="19"/>
  <c r="F98" i="19" s="1"/>
  <c r="E101" i="19"/>
  <c r="F101" i="19" s="1"/>
  <c r="E77" i="19"/>
  <c r="F77" i="19" s="1"/>
  <c r="L78" i="19"/>
  <c r="E82" i="19"/>
  <c r="F82" i="19" s="1"/>
  <c r="L83" i="19"/>
  <c r="L99" i="19"/>
  <c r="L102" i="19"/>
  <c r="F111" i="1"/>
  <c r="K96" i="18"/>
  <c r="K96" i="16"/>
  <c r="K96" i="15"/>
  <c r="K96" i="1"/>
  <c r="M111" i="18"/>
  <c r="L111" i="18"/>
  <c r="K111" i="18"/>
  <c r="D111" i="18"/>
  <c r="M110" i="18"/>
  <c r="L110" i="18"/>
  <c r="E110" i="18"/>
  <c r="F110" i="18" s="1"/>
  <c r="M109" i="18"/>
  <c r="L109" i="18"/>
  <c r="E109" i="18"/>
  <c r="F109" i="18" s="1"/>
  <c r="M108" i="18"/>
  <c r="L108" i="18"/>
  <c r="K108" i="18"/>
  <c r="D108" i="18"/>
  <c r="M107" i="18"/>
  <c r="L107" i="18"/>
  <c r="E107" i="18"/>
  <c r="F107" i="18" s="1"/>
  <c r="M106" i="18"/>
  <c r="L106" i="18"/>
  <c r="E106" i="18"/>
  <c r="F106" i="18" s="1"/>
  <c r="M105" i="18"/>
  <c r="L105" i="18"/>
  <c r="K105" i="18"/>
  <c r="D105" i="18"/>
  <c r="M104" i="18"/>
  <c r="L104" i="18"/>
  <c r="E104" i="18"/>
  <c r="F104" i="18" s="1"/>
  <c r="M103" i="18"/>
  <c r="L103" i="18"/>
  <c r="E103" i="18"/>
  <c r="F103" i="18" s="1"/>
  <c r="K102" i="18"/>
  <c r="D102" i="18"/>
  <c r="A100" i="18"/>
  <c r="L101" i="18" s="1"/>
  <c r="K99" i="18"/>
  <c r="D99" i="18"/>
  <c r="A97" i="18"/>
  <c r="L98" i="18" s="1"/>
  <c r="M96" i="18"/>
  <c r="L96" i="18"/>
  <c r="D96" i="18"/>
  <c r="M95" i="18"/>
  <c r="L95" i="18"/>
  <c r="E95" i="18"/>
  <c r="F95" i="18" s="1"/>
  <c r="M94" i="18"/>
  <c r="L94" i="18"/>
  <c r="E94" i="18"/>
  <c r="F94" i="18" s="1"/>
  <c r="M93" i="18"/>
  <c r="L93" i="18"/>
  <c r="E93" i="18"/>
  <c r="F93" i="18" s="1"/>
  <c r="M92" i="18"/>
  <c r="L92" i="18"/>
  <c r="E92" i="18"/>
  <c r="F92" i="18" s="1"/>
  <c r="M91" i="18"/>
  <c r="L91" i="18"/>
  <c r="E91" i="18"/>
  <c r="F91" i="18" s="1"/>
  <c r="M90" i="18"/>
  <c r="L90" i="18"/>
  <c r="E90" i="18"/>
  <c r="F90" i="18" s="1"/>
  <c r="M89" i="18"/>
  <c r="L89" i="18"/>
  <c r="K89" i="18"/>
  <c r="D89" i="18"/>
  <c r="M88" i="18"/>
  <c r="L88" i="18"/>
  <c r="E88" i="18"/>
  <c r="F88" i="18" s="1"/>
  <c r="M87" i="18"/>
  <c r="L87" i="18"/>
  <c r="E87" i="18"/>
  <c r="F87" i="18" s="1"/>
  <c r="M86" i="18"/>
  <c r="L86" i="18"/>
  <c r="E86" i="18"/>
  <c r="F86" i="18" s="1"/>
  <c r="D85" i="18"/>
  <c r="A82" i="18"/>
  <c r="E84" i="18" s="1"/>
  <c r="F84" i="18" s="1"/>
  <c r="A79" i="18"/>
  <c r="M80" i="18" s="1"/>
  <c r="A76" i="18"/>
  <c r="L85" i="18" s="1"/>
  <c r="M75" i="18"/>
  <c r="L75" i="18"/>
  <c r="K75" i="18"/>
  <c r="M74" i="18"/>
  <c r="L74" i="18"/>
  <c r="E74" i="18"/>
  <c r="D74" i="18"/>
  <c r="M73" i="18"/>
  <c r="L73" i="18"/>
  <c r="E73" i="18"/>
  <c r="D73" i="18"/>
  <c r="M72" i="18"/>
  <c r="L72" i="18"/>
  <c r="E72" i="18"/>
  <c r="D72" i="18"/>
  <c r="M71" i="18"/>
  <c r="L71" i="18"/>
  <c r="E71" i="18"/>
  <c r="D71" i="18"/>
  <c r="M70" i="18"/>
  <c r="L70" i="18"/>
  <c r="E70" i="18"/>
  <c r="D70" i="18"/>
  <c r="AA69" i="18"/>
  <c r="M69" i="18"/>
  <c r="L69" i="18"/>
  <c r="E69" i="18"/>
  <c r="D69" i="18"/>
  <c r="M68" i="18"/>
  <c r="L68" i="18"/>
  <c r="E68" i="18"/>
  <c r="D68" i="18"/>
  <c r="M67" i="18"/>
  <c r="L67" i="18"/>
  <c r="E67" i="18"/>
  <c r="D67" i="18"/>
  <c r="M66" i="18"/>
  <c r="L66" i="18"/>
  <c r="E66" i="18"/>
  <c r="D66" i="18"/>
  <c r="M65" i="18"/>
  <c r="L65" i="18"/>
  <c r="E65" i="18"/>
  <c r="D65" i="18"/>
  <c r="M64" i="18"/>
  <c r="L64" i="18"/>
  <c r="E64" i="18"/>
  <c r="D64" i="18"/>
  <c r="M63" i="18"/>
  <c r="L63" i="18"/>
  <c r="E63" i="18"/>
  <c r="D63" i="18"/>
  <c r="M62" i="18"/>
  <c r="L62" i="18"/>
  <c r="M61" i="18"/>
  <c r="L61" i="18"/>
  <c r="E61" i="18"/>
  <c r="D61" i="18"/>
  <c r="M60" i="18"/>
  <c r="L60" i="18"/>
  <c r="E60" i="18"/>
  <c r="D60" i="18"/>
  <c r="M59" i="18"/>
  <c r="L59" i="18"/>
  <c r="E59" i="18"/>
  <c r="D59" i="18"/>
  <c r="M58" i="18"/>
  <c r="L58" i="18"/>
  <c r="E58" i="18"/>
  <c r="D58" i="18"/>
  <c r="M57" i="18"/>
  <c r="L57" i="18"/>
  <c r="E57" i="18"/>
  <c r="D57" i="18"/>
  <c r="M56" i="18"/>
  <c r="L56" i="18"/>
  <c r="E56" i="18"/>
  <c r="D56" i="18"/>
  <c r="M55" i="18"/>
  <c r="L55" i="18"/>
  <c r="E55" i="18"/>
  <c r="D55" i="18"/>
  <c r="M54" i="18"/>
  <c r="L54" i="18"/>
  <c r="E54" i="18"/>
  <c r="D54" i="18"/>
  <c r="M36" i="18"/>
  <c r="L36" i="18"/>
  <c r="M35" i="18"/>
  <c r="L35" i="18"/>
  <c r="E35" i="18"/>
  <c r="D35" i="18"/>
  <c r="M34" i="18"/>
  <c r="L34" i="18"/>
  <c r="E34" i="18"/>
  <c r="D34" i="18"/>
  <c r="M33" i="18"/>
  <c r="L33" i="18"/>
  <c r="E33" i="18"/>
  <c r="D33" i="18"/>
  <c r="M32" i="18"/>
  <c r="L32" i="18"/>
  <c r="E32" i="18"/>
  <c r="D32" i="18"/>
  <c r="M31" i="18"/>
  <c r="L31" i="18"/>
  <c r="E31" i="18"/>
  <c r="D31" i="18"/>
  <c r="M30" i="18"/>
  <c r="L30" i="18"/>
  <c r="E30" i="18"/>
  <c r="D30" i="18"/>
  <c r="M29" i="18"/>
  <c r="L29" i="18"/>
  <c r="E29" i="18"/>
  <c r="D29" i="18"/>
  <c r="M28" i="18"/>
  <c r="L28" i="18"/>
  <c r="E28" i="18"/>
  <c r="D28" i="18"/>
  <c r="M27" i="18"/>
  <c r="L27" i="18"/>
  <c r="E27" i="18"/>
  <c r="D27" i="18"/>
  <c r="M26" i="18"/>
  <c r="L26" i="18"/>
  <c r="D26" i="18"/>
  <c r="M25" i="18"/>
  <c r="L25" i="18"/>
  <c r="E25" i="18"/>
  <c r="F25" i="18" s="1"/>
  <c r="M24" i="18"/>
  <c r="L24" i="18"/>
  <c r="E24" i="18"/>
  <c r="F24" i="18" s="1"/>
  <c r="M23" i="18"/>
  <c r="L23" i="18"/>
  <c r="E23" i="18"/>
  <c r="F23" i="18" s="1"/>
  <c r="M22" i="18"/>
  <c r="L22" i="18"/>
  <c r="E22" i="18"/>
  <c r="F22" i="18" s="1"/>
  <c r="M21" i="18"/>
  <c r="L21" i="18"/>
  <c r="E21" i="18"/>
  <c r="F21" i="18" s="1"/>
  <c r="M20" i="18"/>
  <c r="L20" i="18"/>
  <c r="E20" i="18"/>
  <c r="F20" i="18" s="1"/>
  <c r="M19" i="18"/>
  <c r="L19" i="18"/>
  <c r="E19" i="18"/>
  <c r="F19" i="18" s="1"/>
  <c r="M18" i="18"/>
  <c r="L18" i="18"/>
  <c r="E18" i="18"/>
  <c r="F18" i="18" s="1"/>
  <c r="M17" i="18"/>
  <c r="L17" i="18"/>
  <c r="E17" i="18"/>
  <c r="F17" i="18" s="1"/>
  <c r="M16" i="18"/>
  <c r="L16" i="18"/>
  <c r="E16" i="18"/>
  <c r="F16" i="18" s="1"/>
  <c r="M15" i="18"/>
  <c r="L15" i="18"/>
  <c r="E15" i="18"/>
  <c r="F15" i="18" s="1"/>
  <c r="M14" i="18"/>
  <c r="L14" i="18"/>
  <c r="E14" i="18"/>
  <c r="F14" i="18" s="1"/>
  <c r="M13" i="18"/>
  <c r="L13" i="18"/>
  <c r="E13" i="18"/>
  <c r="F13" i="18" s="1"/>
  <c r="M12" i="18"/>
  <c r="L12" i="18"/>
  <c r="E12" i="18"/>
  <c r="F12" i="18" s="1"/>
  <c r="M11" i="18"/>
  <c r="L11" i="18"/>
  <c r="E11" i="18"/>
  <c r="F11" i="18" s="1"/>
  <c r="M10" i="18"/>
  <c r="L10" i="18"/>
  <c r="M9" i="18"/>
  <c r="L9" i="18"/>
  <c r="E9" i="18"/>
  <c r="F9" i="18" s="1"/>
  <c r="M8" i="18"/>
  <c r="L8" i="18"/>
  <c r="E8" i="18"/>
  <c r="F8" i="18" s="1"/>
  <c r="M7" i="18"/>
  <c r="L7" i="18"/>
  <c r="E7" i="18"/>
  <c r="F7" i="18" s="1"/>
  <c r="M6" i="18"/>
  <c r="L6" i="18"/>
  <c r="E6" i="18"/>
  <c r="F6" i="18" s="1"/>
  <c r="M5" i="18"/>
  <c r="L5" i="18"/>
  <c r="E5" i="18"/>
  <c r="F5" i="18" s="1"/>
  <c r="D72" i="17"/>
  <c r="A69" i="17"/>
  <c r="L70" i="17" s="1"/>
  <c r="A66" i="17"/>
  <c r="E68" i="17" s="1"/>
  <c r="F68" i="17" s="1"/>
  <c r="A63" i="17"/>
  <c r="M72" i="17" s="1"/>
  <c r="M62" i="17"/>
  <c r="L62" i="17"/>
  <c r="M61" i="17"/>
  <c r="L61" i="17"/>
  <c r="E61" i="17"/>
  <c r="D61" i="17"/>
  <c r="M60" i="17"/>
  <c r="L60" i="17"/>
  <c r="E60" i="17"/>
  <c r="D60" i="17"/>
  <c r="M59" i="17"/>
  <c r="L59" i="17"/>
  <c r="E59" i="17"/>
  <c r="D59" i="17"/>
  <c r="M58" i="17"/>
  <c r="L58" i="17"/>
  <c r="E58" i="17"/>
  <c r="D58" i="17"/>
  <c r="M57" i="17"/>
  <c r="L57" i="17"/>
  <c r="E57" i="17"/>
  <c r="D57" i="17"/>
  <c r="AA56" i="17"/>
  <c r="M56" i="17"/>
  <c r="L56" i="17"/>
  <c r="E56" i="17"/>
  <c r="D56" i="17"/>
  <c r="M55" i="17"/>
  <c r="L55" i="17"/>
  <c r="E55" i="17"/>
  <c r="D55" i="17"/>
  <c r="M54" i="17"/>
  <c r="L54" i="17"/>
  <c r="E54" i="17"/>
  <c r="D54" i="17"/>
  <c r="M53" i="17"/>
  <c r="L53" i="17"/>
  <c r="E53" i="17"/>
  <c r="D53" i="17"/>
  <c r="M52" i="17"/>
  <c r="L52" i="17"/>
  <c r="E52" i="17"/>
  <c r="D52" i="17"/>
  <c r="M51" i="17"/>
  <c r="L51" i="17"/>
  <c r="E51" i="17"/>
  <c r="D51" i="17"/>
  <c r="M50" i="17"/>
  <c r="L50" i="17"/>
  <c r="E50" i="17"/>
  <c r="D50" i="17"/>
  <c r="M49" i="17"/>
  <c r="L49" i="17"/>
  <c r="M48" i="17"/>
  <c r="L48" i="17"/>
  <c r="E48" i="17"/>
  <c r="D48" i="17"/>
  <c r="M47" i="17"/>
  <c r="L47" i="17"/>
  <c r="E47" i="17"/>
  <c r="D47" i="17"/>
  <c r="M46" i="17"/>
  <c r="L46" i="17"/>
  <c r="E46" i="17"/>
  <c r="D46" i="17"/>
  <c r="M45" i="17"/>
  <c r="L45" i="17"/>
  <c r="E45" i="17"/>
  <c r="D45" i="17"/>
  <c r="M44" i="17"/>
  <c r="L44" i="17"/>
  <c r="E44" i="17"/>
  <c r="D44" i="17"/>
  <c r="M43" i="17"/>
  <c r="L43" i="17"/>
  <c r="E43" i="17"/>
  <c r="D43" i="17"/>
  <c r="M42" i="17"/>
  <c r="L42" i="17"/>
  <c r="E42" i="17"/>
  <c r="D42" i="17"/>
  <c r="M41" i="17"/>
  <c r="L41" i="17"/>
  <c r="E41" i="17"/>
  <c r="D41" i="17"/>
  <c r="M40" i="17"/>
  <c r="L40" i="17"/>
  <c r="E40" i="17"/>
  <c r="D40" i="17"/>
  <c r="M39" i="17"/>
  <c r="L39" i="17"/>
  <c r="E39" i="17"/>
  <c r="D39" i="17"/>
  <c r="M38" i="17"/>
  <c r="L38" i="17"/>
  <c r="E38" i="17"/>
  <c r="D38" i="17"/>
  <c r="M37" i="17"/>
  <c r="L37" i="17"/>
  <c r="E37" i="17"/>
  <c r="D37" i="17"/>
  <c r="M36" i="17"/>
  <c r="L36" i="17"/>
  <c r="M35" i="17"/>
  <c r="L35" i="17"/>
  <c r="E35" i="17"/>
  <c r="D35" i="17"/>
  <c r="M34" i="17"/>
  <c r="L34" i="17"/>
  <c r="E34" i="17"/>
  <c r="D34" i="17"/>
  <c r="M33" i="17"/>
  <c r="L33" i="17"/>
  <c r="E33" i="17"/>
  <c r="D33" i="17"/>
  <c r="M32" i="17"/>
  <c r="L32" i="17"/>
  <c r="E32" i="17"/>
  <c r="D32" i="17"/>
  <c r="M31" i="17"/>
  <c r="L31" i="17"/>
  <c r="E31" i="17"/>
  <c r="D31" i="17"/>
  <c r="M30" i="17"/>
  <c r="L30" i="17"/>
  <c r="E30" i="17"/>
  <c r="D30" i="17"/>
  <c r="M29" i="17"/>
  <c r="L29" i="17"/>
  <c r="E29" i="17"/>
  <c r="D29" i="17"/>
  <c r="M28" i="17"/>
  <c r="L28" i="17"/>
  <c r="E28" i="17"/>
  <c r="D28" i="17"/>
  <c r="M27" i="17"/>
  <c r="L27" i="17"/>
  <c r="E27" i="17"/>
  <c r="D27" i="17"/>
  <c r="M26" i="17"/>
  <c r="L26" i="17"/>
  <c r="D26" i="17"/>
  <c r="M25" i="17"/>
  <c r="L25" i="17"/>
  <c r="E25" i="17"/>
  <c r="F25" i="17" s="1"/>
  <c r="M24" i="17"/>
  <c r="L24" i="17"/>
  <c r="E24" i="17"/>
  <c r="F24" i="17" s="1"/>
  <c r="M23" i="17"/>
  <c r="L23" i="17"/>
  <c r="E23" i="17"/>
  <c r="F23" i="17" s="1"/>
  <c r="M22" i="17"/>
  <c r="L22" i="17"/>
  <c r="E22" i="17"/>
  <c r="F22" i="17" s="1"/>
  <c r="M21" i="17"/>
  <c r="L21" i="17"/>
  <c r="E21" i="17"/>
  <c r="F21" i="17" s="1"/>
  <c r="M20" i="17"/>
  <c r="L20" i="17"/>
  <c r="E20" i="17"/>
  <c r="F20" i="17" s="1"/>
  <c r="M19" i="17"/>
  <c r="L19" i="17"/>
  <c r="E19" i="17"/>
  <c r="F19" i="17" s="1"/>
  <c r="M18" i="17"/>
  <c r="L18" i="17"/>
  <c r="E18" i="17"/>
  <c r="F18" i="17" s="1"/>
  <c r="M17" i="17"/>
  <c r="L17" i="17"/>
  <c r="E17" i="17"/>
  <c r="F17" i="17" s="1"/>
  <c r="M16" i="17"/>
  <c r="L16" i="17"/>
  <c r="E16" i="17"/>
  <c r="M15" i="17"/>
  <c r="L15" i="17"/>
  <c r="E15" i="17"/>
  <c r="F15" i="17" s="1"/>
  <c r="M14" i="17"/>
  <c r="L14" i="17"/>
  <c r="E14" i="17"/>
  <c r="F14" i="17" s="1"/>
  <c r="M13" i="17"/>
  <c r="L13" i="17"/>
  <c r="E13" i="17"/>
  <c r="F13" i="17" s="1"/>
  <c r="M12" i="17"/>
  <c r="L12" i="17"/>
  <c r="E12" i="17"/>
  <c r="F12" i="17" s="1"/>
  <c r="M11" i="17"/>
  <c r="L11" i="17"/>
  <c r="E11" i="17"/>
  <c r="F11" i="17" s="1"/>
  <c r="M10" i="17"/>
  <c r="L10" i="17"/>
  <c r="M9" i="17"/>
  <c r="L9" i="17"/>
  <c r="E9" i="17"/>
  <c r="F9" i="17" s="1"/>
  <c r="M8" i="17"/>
  <c r="L8" i="17"/>
  <c r="E8" i="17"/>
  <c r="F8" i="17" s="1"/>
  <c r="M7" i="17"/>
  <c r="L7" i="17"/>
  <c r="E7" i="17"/>
  <c r="F7" i="17" s="1"/>
  <c r="M6" i="17"/>
  <c r="L6" i="17"/>
  <c r="E6" i="17"/>
  <c r="F6" i="17" s="1"/>
  <c r="M5" i="17"/>
  <c r="L5" i="17"/>
  <c r="E5" i="17"/>
  <c r="F5" i="17" s="1"/>
  <c r="M111" i="16"/>
  <c r="L111" i="16"/>
  <c r="K111" i="16"/>
  <c r="D111" i="16"/>
  <c r="M110" i="16"/>
  <c r="L110" i="16"/>
  <c r="E110" i="16"/>
  <c r="F110" i="16" s="1"/>
  <c r="M109" i="16"/>
  <c r="L109" i="16"/>
  <c r="E109" i="16"/>
  <c r="F109" i="16" s="1"/>
  <c r="M108" i="16"/>
  <c r="L108" i="16"/>
  <c r="K108" i="16"/>
  <c r="D108" i="16"/>
  <c r="M107" i="16"/>
  <c r="L107" i="16"/>
  <c r="E107" i="16"/>
  <c r="F107" i="16" s="1"/>
  <c r="M106" i="16"/>
  <c r="L106" i="16"/>
  <c r="E106" i="16"/>
  <c r="F106" i="16" s="1"/>
  <c r="M105" i="16"/>
  <c r="L105" i="16"/>
  <c r="K105" i="16"/>
  <c r="I105" i="16"/>
  <c r="D105" i="16"/>
  <c r="M104" i="16"/>
  <c r="L104" i="16"/>
  <c r="E104" i="16"/>
  <c r="F104" i="16" s="1"/>
  <c r="M103" i="16"/>
  <c r="L103" i="16"/>
  <c r="E103" i="16"/>
  <c r="F103" i="16" s="1"/>
  <c r="K102" i="16"/>
  <c r="D102" i="16"/>
  <c r="A100" i="16"/>
  <c r="M101" i="16" s="1"/>
  <c r="K99" i="16"/>
  <c r="D99" i="16"/>
  <c r="A97" i="16"/>
  <c r="M98" i="16" s="1"/>
  <c r="M96" i="16"/>
  <c r="L96" i="16"/>
  <c r="D96" i="16"/>
  <c r="M95" i="16"/>
  <c r="L95" i="16"/>
  <c r="E95" i="16"/>
  <c r="F95" i="16" s="1"/>
  <c r="M94" i="16"/>
  <c r="L94" i="16"/>
  <c r="E94" i="16"/>
  <c r="F94" i="16" s="1"/>
  <c r="M93" i="16"/>
  <c r="L93" i="16"/>
  <c r="E93" i="16"/>
  <c r="F93" i="16" s="1"/>
  <c r="M92" i="16"/>
  <c r="L92" i="16"/>
  <c r="E92" i="16"/>
  <c r="F92" i="16" s="1"/>
  <c r="M91" i="16"/>
  <c r="L91" i="16"/>
  <c r="E91" i="16"/>
  <c r="F91" i="16" s="1"/>
  <c r="M90" i="16"/>
  <c r="L90" i="16"/>
  <c r="E90" i="16"/>
  <c r="F90" i="16" s="1"/>
  <c r="M89" i="16"/>
  <c r="L89" i="16"/>
  <c r="K89" i="16"/>
  <c r="D89" i="16"/>
  <c r="M88" i="16"/>
  <c r="L88" i="16"/>
  <c r="E88" i="16"/>
  <c r="F88" i="16" s="1"/>
  <c r="M87" i="16"/>
  <c r="L87" i="16"/>
  <c r="E87" i="16"/>
  <c r="F87" i="16" s="1"/>
  <c r="M86" i="16"/>
  <c r="L86" i="16"/>
  <c r="E86" i="16"/>
  <c r="F86" i="16" s="1"/>
  <c r="D85" i="16"/>
  <c r="A82" i="16"/>
  <c r="M84" i="16" s="1"/>
  <c r="A79" i="16"/>
  <c r="E81" i="16" s="1"/>
  <c r="F81" i="16" s="1"/>
  <c r="A76" i="16"/>
  <c r="M85" i="16" s="1"/>
  <c r="M75" i="16"/>
  <c r="L75" i="16"/>
  <c r="K75" i="16"/>
  <c r="M74" i="16"/>
  <c r="L74" i="16"/>
  <c r="E74" i="16"/>
  <c r="D74" i="16"/>
  <c r="M73" i="16"/>
  <c r="L73" i="16"/>
  <c r="E73" i="16"/>
  <c r="D73" i="16"/>
  <c r="M72" i="16"/>
  <c r="L72" i="16"/>
  <c r="E72" i="16"/>
  <c r="D72" i="16"/>
  <c r="M71" i="16"/>
  <c r="L71" i="16"/>
  <c r="E71" i="16"/>
  <c r="D71" i="16"/>
  <c r="M70" i="16"/>
  <c r="L70" i="16"/>
  <c r="E70" i="16"/>
  <c r="D70" i="16"/>
  <c r="AA69" i="16"/>
  <c r="M69" i="16"/>
  <c r="L69" i="16"/>
  <c r="E69" i="16"/>
  <c r="D69" i="16"/>
  <c r="M68" i="16"/>
  <c r="L68" i="16"/>
  <c r="E68" i="16"/>
  <c r="D68" i="16"/>
  <c r="M67" i="16"/>
  <c r="L67" i="16"/>
  <c r="E67" i="16"/>
  <c r="D67" i="16"/>
  <c r="M66" i="16"/>
  <c r="L66" i="16"/>
  <c r="E66" i="16"/>
  <c r="D66" i="16"/>
  <c r="M65" i="16"/>
  <c r="L65" i="16"/>
  <c r="E65" i="16"/>
  <c r="D65" i="16"/>
  <c r="M64" i="16"/>
  <c r="L64" i="16"/>
  <c r="E64" i="16"/>
  <c r="D64" i="16"/>
  <c r="M63" i="16"/>
  <c r="L63" i="16"/>
  <c r="E63" i="16"/>
  <c r="D63" i="16"/>
  <c r="M62" i="16"/>
  <c r="L62" i="16"/>
  <c r="M61" i="16"/>
  <c r="L61" i="16"/>
  <c r="E61" i="16"/>
  <c r="D61" i="16"/>
  <c r="M60" i="16"/>
  <c r="L60" i="16"/>
  <c r="E60" i="16"/>
  <c r="D60" i="16"/>
  <c r="M59" i="16"/>
  <c r="L59" i="16"/>
  <c r="E59" i="16"/>
  <c r="D59" i="16"/>
  <c r="M58" i="16"/>
  <c r="L58" i="16"/>
  <c r="E58" i="16"/>
  <c r="D58" i="16"/>
  <c r="M57" i="16"/>
  <c r="L57" i="16"/>
  <c r="E57" i="16"/>
  <c r="D57" i="16"/>
  <c r="M56" i="16"/>
  <c r="L56" i="16"/>
  <c r="E56" i="16"/>
  <c r="D56" i="16"/>
  <c r="M55" i="16"/>
  <c r="L55" i="16"/>
  <c r="E55" i="16"/>
  <c r="D55" i="16"/>
  <c r="M54" i="16"/>
  <c r="L54" i="16"/>
  <c r="E54" i="16"/>
  <c r="D54" i="16"/>
  <c r="M53" i="16"/>
  <c r="L53" i="16"/>
  <c r="E53" i="16"/>
  <c r="D53" i="16"/>
  <c r="M36" i="16"/>
  <c r="L36" i="16"/>
  <c r="M35" i="16"/>
  <c r="L35" i="16"/>
  <c r="E35" i="16"/>
  <c r="D35" i="16"/>
  <c r="M34" i="16"/>
  <c r="L34" i="16"/>
  <c r="E34" i="16"/>
  <c r="D34" i="16"/>
  <c r="M33" i="16"/>
  <c r="L33" i="16"/>
  <c r="E33" i="16"/>
  <c r="D33" i="16"/>
  <c r="M32" i="16"/>
  <c r="L32" i="16"/>
  <c r="E32" i="16"/>
  <c r="D32" i="16"/>
  <c r="M31" i="16"/>
  <c r="L31" i="16"/>
  <c r="E31" i="16"/>
  <c r="D31" i="16"/>
  <c r="M30" i="16"/>
  <c r="L30" i="16"/>
  <c r="E30" i="16"/>
  <c r="D30" i="16"/>
  <c r="M29" i="16"/>
  <c r="L29" i="16"/>
  <c r="E29" i="16"/>
  <c r="D29" i="16"/>
  <c r="M28" i="16"/>
  <c r="L28" i="16"/>
  <c r="E28" i="16"/>
  <c r="D28" i="16"/>
  <c r="M27" i="16"/>
  <c r="L27" i="16"/>
  <c r="E27" i="16"/>
  <c r="D27" i="16"/>
  <c r="M26" i="16"/>
  <c r="L26" i="16"/>
  <c r="D26" i="16"/>
  <c r="M25" i="16"/>
  <c r="L25" i="16"/>
  <c r="E25" i="16"/>
  <c r="F25" i="16" s="1"/>
  <c r="M24" i="16"/>
  <c r="L24" i="16"/>
  <c r="E24" i="16"/>
  <c r="F24" i="16" s="1"/>
  <c r="M23" i="16"/>
  <c r="L23" i="16"/>
  <c r="E23" i="16"/>
  <c r="F23" i="16" s="1"/>
  <c r="M22" i="16"/>
  <c r="L22" i="16"/>
  <c r="E22" i="16"/>
  <c r="F22" i="16" s="1"/>
  <c r="M21" i="16"/>
  <c r="L21" i="16"/>
  <c r="E21" i="16"/>
  <c r="F21" i="16" s="1"/>
  <c r="M20" i="16"/>
  <c r="L20" i="16"/>
  <c r="E20" i="16"/>
  <c r="F20" i="16" s="1"/>
  <c r="M19" i="16"/>
  <c r="L19" i="16"/>
  <c r="E19" i="16"/>
  <c r="F19" i="16" s="1"/>
  <c r="M18" i="16"/>
  <c r="L18" i="16"/>
  <c r="E18" i="16"/>
  <c r="F18" i="16" s="1"/>
  <c r="M17" i="16"/>
  <c r="L17" i="16"/>
  <c r="E17" i="16"/>
  <c r="F17" i="16" s="1"/>
  <c r="N29" i="16" s="1"/>
  <c r="M16" i="16"/>
  <c r="L16" i="16"/>
  <c r="E16" i="16"/>
  <c r="F16" i="16" s="1"/>
  <c r="M15" i="16"/>
  <c r="L15" i="16"/>
  <c r="E15" i="16"/>
  <c r="F15" i="16" s="1"/>
  <c r="M14" i="16"/>
  <c r="L14" i="16"/>
  <c r="E14" i="16"/>
  <c r="F14" i="16" s="1"/>
  <c r="M13" i="16"/>
  <c r="L13" i="16"/>
  <c r="E13" i="16"/>
  <c r="F13" i="16" s="1"/>
  <c r="M12" i="16"/>
  <c r="L12" i="16"/>
  <c r="E12" i="16"/>
  <c r="F12" i="16" s="1"/>
  <c r="M11" i="16"/>
  <c r="L11" i="16"/>
  <c r="E11" i="16"/>
  <c r="F11" i="16" s="1"/>
  <c r="M10" i="16"/>
  <c r="L10" i="16"/>
  <c r="M9" i="16"/>
  <c r="L9" i="16"/>
  <c r="E9" i="16"/>
  <c r="F9" i="16" s="1"/>
  <c r="M8" i="16"/>
  <c r="L8" i="16"/>
  <c r="E8" i="16"/>
  <c r="F8" i="16" s="1"/>
  <c r="M7" i="16"/>
  <c r="L7" i="16"/>
  <c r="E7" i="16"/>
  <c r="F7" i="16" s="1"/>
  <c r="M6" i="16"/>
  <c r="L6" i="16"/>
  <c r="E6" i="16"/>
  <c r="F6" i="16" s="1"/>
  <c r="M5" i="16"/>
  <c r="L5" i="16"/>
  <c r="E5" i="16"/>
  <c r="F5" i="16" s="1"/>
  <c r="F109" i="15"/>
  <c r="F112" i="15" s="1"/>
  <c r="M108" i="15"/>
  <c r="L108" i="15"/>
  <c r="K108" i="15"/>
  <c r="D108" i="15"/>
  <c r="M107" i="15"/>
  <c r="L107" i="15"/>
  <c r="E107" i="15"/>
  <c r="F107" i="15" s="1"/>
  <c r="M106" i="15"/>
  <c r="L106" i="15"/>
  <c r="E106" i="15"/>
  <c r="F106" i="15" s="1"/>
  <c r="M105" i="15"/>
  <c r="L105" i="15"/>
  <c r="K105" i="15"/>
  <c r="D105" i="15"/>
  <c r="M104" i="15"/>
  <c r="L104" i="15"/>
  <c r="E104" i="15"/>
  <c r="F104" i="15" s="1"/>
  <c r="M103" i="15"/>
  <c r="L103" i="15"/>
  <c r="E103" i="15"/>
  <c r="F103" i="15" s="1"/>
  <c r="K102" i="15"/>
  <c r="D102" i="15"/>
  <c r="A100" i="15"/>
  <c r="M101" i="15" s="1"/>
  <c r="K99" i="15"/>
  <c r="D99" i="15"/>
  <c r="A97" i="15"/>
  <c r="M98" i="15" s="1"/>
  <c r="M96" i="15"/>
  <c r="L96" i="15"/>
  <c r="D96" i="15"/>
  <c r="M95" i="15"/>
  <c r="L95" i="15"/>
  <c r="E95" i="15"/>
  <c r="F95" i="15" s="1"/>
  <c r="M94" i="15"/>
  <c r="L94" i="15"/>
  <c r="E94" i="15"/>
  <c r="F94" i="15" s="1"/>
  <c r="M93" i="15"/>
  <c r="L93" i="15"/>
  <c r="E93" i="15"/>
  <c r="F93" i="15" s="1"/>
  <c r="M92" i="15"/>
  <c r="L92" i="15"/>
  <c r="E92" i="15"/>
  <c r="F92" i="15" s="1"/>
  <c r="M91" i="15"/>
  <c r="L91" i="15"/>
  <c r="E91" i="15"/>
  <c r="F91" i="15" s="1"/>
  <c r="M90" i="15"/>
  <c r="L90" i="15"/>
  <c r="E90" i="15"/>
  <c r="F90" i="15" s="1"/>
  <c r="M89" i="15"/>
  <c r="L89" i="15"/>
  <c r="K89" i="15"/>
  <c r="D89" i="15"/>
  <c r="M88" i="15"/>
  <c r="L88" i="15"/>
  <c r="E88" i="15"/>
  <c r="F88" i="15" s="1"/>
  <c r="M87" i="15"/>
  <c r="L87" i="15"/>
  <c r="E87" i="15"/>
  <c r="F87" i="15" s="1"/>
  <c r="M86" i="15"/>
  <c r="L86" i="15"/>
  <c r="E86" i="15"/>
  <c r="F86" i="15" s="1"/>
  <c r="D85" i="15"/>
  <c r="A82" i="15"/>
  <c r="L83" i="15" s="1"/>
  <c r="A79" i="15"/>
  <c r="E80" i="15" s="1"/>
  <c r="F80" i="15" s="1"/>
  <c r="A76" i="15"/>
  <c r="M85" i="15" s="1"/>
  <c r="M75" i="15"/>
  <c r="L75" i="15"/>
  <c r="K75" i="15"/>
  <c r="M74" i="15"/>
  <c r="L74" i="15"/>
  <c r="E74" i="15"/>
  <c r="D74" i="15"/>
  <c r="M73" i="15"/>
  <c r="L73" i="15"/>
  <c r="E73" i="15"/>
  <c r="D73" i="15"/>
  <c r="M72" i="15"/>
  <c r="L72" i="15"/>
  <c r="E72" i="15"/>
  <c r="D72" i="15"/>
  <c r="M71" i="15"/>
  <c r="L71" i="15"/>
  <c r="E71" i="15"/>
  <c r="D71" i="15"/>
  <c r="M70" i="15"/>
  <c r="L70" i="15"/>
  <c r="E70" i="15"/>
  <c r="D70" i="15"/>
  <c r="AA69" i="15"/>
  <c r="M69" i="15"/>
  <c r="L69" i="15"/>
  <c r="E69" i="15"/>
  <c r="D69" i="15"/>
  <c r="M68" i="15"/>
  <c r="L68" i="15"/>
  <c r="E68" i="15"/>
  <c r="D68" i="15"/>
  <c r="M67" i="15"/>
  <c r="L67" i="15"/>
  <c r="E67" i="15"/>
  <c r="D67" i="15"/>
  <c r="M66" i="15"/>
  <c r="L66" i="15"/>
  <c r="E66" i="15"/>
  <c r="D66" i="15"/>
  <c r="M65" i="15"/>
  <c r="L65" i="15"/>
  <c r="E65" i="15"/>
  <c r="D65" i="15"/>
  <c r="M64" i="15"/>
  <c r="L64" i="15"/>
  <c r="E64" i="15"/>
  <c r="D64" i="15"/>
  <c r="M63" i="15"/>
  <c r="L63" i="15"/>
  <c r="E63" i="15"/>
  <c r="D63" i="15"/>
  <c r="M62" i="15"/>
  <c r="L62" i="15"/>
  <c r="M61" i="15"/>
  <c r="L61" i="15"/>
  <c r="E61" i="15"/>
  <c r="D61" i="15"/>
  <c r="M60" i="15"/>
  <c r="L60" i="15"/>
  <c r="E60" i="15"/>
  <c r="D60" i="15"/>
  <c r="M59" i="15"/>
  <c r="L59" i="15"/>
  <c r="E59" i="15"/>
  <c r="D59" i="15"/>
  <c r="M58" i="15"/>
  <c r="L58" i="15"/>
  <c r="E58" i="15"/>
  <c r="D58" i="15"/>
  <c r="M57" i="15"/>
  <c r="L57" i="15"/>
  <c r="E57" i="15"/>
  <c r="D57" i="15"/>
  <c r="M56" i="15"/>
  <c r="L56" i="15"/>
  <c r="E56" i="15"/>
  <c r="D56" i="15"/>
  <c r="M55" i="15"/>
  <c r="L55" i="15"/>
  <c r="E55" i="15"/>
  <c r="D55" i="15"/>
  <c r="M54" i="15"/>
  <c r="L54" i="15"/>
  <c r="E54" i="15"/>
  <c r="D54" i="15"/>
  <c r="M53" i="15"/>
  <c r="L53" i="15"/>
  <c r="E53" i="15"/>
  <c r="D53" i="15"/>
  <c r="M52" i="15"/>
  <c r="L52" i="15"/>
  <c r="E52" i="15"/>
  <c r="D52" i="15"/>
  <c r="M51" i="15"/>
  <c r="L51" i="15"/>
  <c r="E51" i="15"/>
  <c r="F51" i="15" s="1"/>
  <c r="D51" i="15"/>
  <c r="M50" i="15"/>
  <c r="L50" i="15"/>
  <c r="E50" i="15"/>
  <c r="D50" i="15"/>
  <c r="M49" i="15"/>
  <c r="L49" i="15"/>
  <c r="D49" i="15"/>
  <c r="M36" i="15"/>
  <c r="L36" i="15"/>
  <c r="M35" i="15"/>
  <c r="L35" i="15"/>
  <c r="E35" i="15"/>
  <c r="D35" i="15"/>
  <c r="M34" i="15"/>
  <c r="L34" i="15"/>
  <c r="E34" i="15"/>
  <c r="D34" i="15"/>
  <c r="M33" i="15"/>
  <c r="L33" i="15"/>
  <c r="E33" i="15"/>
  <c r="D33" i="15"/>
  <c r="M32" i="15"/>
  <c r="L32" i="15"/>
  <c r="E32" i="15"/>
  <c r="D32" i="15"/>
  <c r="M31" i="15"/>
  <c r="L31" i="15"/>
  <c r="E31" i="15"/>
  <c r="D31" i="15"/>
  <c r="M30" i="15"/>
  <c r="L30" i="15"/>
  <c r="E30" i="15"/>
  <c r="D30" i="15"/>
  <c r="M29" i="15"/>
  <c r="L29" i="15"/>
  <c r="E29" i="15"/>
  <c r="D29" i="15"/>
  <c r="M28" i="15"/>
  <c r="L28" i="15"/>
  <c r="E28" i="15"/>
  <c r="D28" i="15"/>
  <c r="M27" i="15"/>
  <c r="L27" i="15"/>
  <c r="E27" i="15"/>
  <c r="D27" i="15"/>
  <c r="M26" i="15"/>
  <c r="L26" i="15"/>
  <c r="D26" i="15"/>
  <c r="M25" i="15"/>
  <c r="L25" i="15"/>
  <c r="E25" i="15"/>
  <c r="F25" i="15" s="1"/>
  <c r="M24" i="15"/>
  <c r="L24" i="15"/>
  <c r="E24" i="15"/>
  <c r="F24" i="15" s="1"/>
  <c r="M23" i="15"/>
  <c r="L23" i="15"/>
  <c r="E23" i="15"/>
  <c r="F23" i="15" s="1"/>
  <c r="M22" i="15"/>
  <c r="L22" i="15"/>
  <c r="E22" i="15"/>
  <c r="F22" i="15" s="1"/>
  <c r="M21" i="15"/>
  <c r="L21" i="15"/>
  <c r="E21" i="15"/>
  <c r="F21" i="15" s="1"/>
  <c r="M20" i="15"/>
  <c r="L20" i="15"/>
  <c r="E20" i="15"/>
  <c r="F20" i="15" s="1"/>
  <c r="M19" i="15"/>
  <c r="L19" i="15"/>
  <c r="E19" i="15"/>
  <c r="F19" i="15" s="1"/>
  <c r="M18" i="15"/>
  <c r="L18" i="15"/>
  <c r="E18" i="15"/>
  <c r="F18" i="15" s="1"/>
  <c r="M17" i="15"/>
  <c r="L17" i="15"/>
  <c r="E17" i="15"/>
  <c r="F17" i="15" s="1"/>
  <c r="N29" i="15" s="1"/>
  <c r="M16" i="15"/>
  <c r="L16" i="15"/>
  <c r="E16" i="15"/>
  <c r="N26" i="15" s="1"/>
  <c r="M15" i="15"/>
  <c r="L15" i="15"/>
  <c r="E15" i="15"/>
  <c r="F15" i="15" s="1"/>
  <c r="M14" i="15"/>
  <c r="L14" i="15"/>
  <c r="E14" i="15"/>
  <c r="F14" i="15" s="1"/>
  <c r="M13" i="15"/>
  <c r="L13" i="15"/>
  <c r="E13" i="15"/>
  <c r="F13" i="15" s="1"/>
  <c r="M12" i="15"/>
  <c r="L12" i="15"/>
  <c r="E12" i="15"/>
  <c r="F12" i="15" s="1"/>
  <c r="M11" i="15"/>
  <c r="L11" i="15"/>
  <c r="E11" i="15"/>
  <c r="F11" i="15" s="1"/>
  <c r="M10" i="15"/>
  <c r="L10" i="15"/>
  <c r="M9" i="15"/>
  <c r="L9" i="15"/>
  <c r="E9" i="15"/>
  <c r="F9" i="15" s="1"/>
  <c r="M8" i="15"/>
  <c r="L8" i="15"/>
  <c r="E8" i="15"/>
  <c r="F8" i="15" s="1"/>
  <c r="M7" i="15"/>
  <c r="L7" i="15"/>
  <c r="E7" i="15"/>
  <c r="F7" i="15" s="1"/>
  <c r="M6" i="15"/>
  <c r="L6" i="15"/>
  <c r="E6" i="15"/>
  <c r="F6" i="15" s="1"/>
  <c r="M5" i="15"/>
  <c r="L5" i="15"/>
  <c r="E5" i="15"/>
  <c r="F5" i="15" s="1"/>
  <c r="K108" i="1"/>
  <c r="E104" i="1"/>
  <c r="F104" i="1" s="1"/>
  <c r="E103" i="1"/>
  <c r="F103" i="1" s="1"/>
  <c r="M104" i="1"/>
  <c r="M103" i="1"/>
  <c r="L104" i="1"/>
  <c r="L103" i="1"/>
  <c r="M105" i="1"/>
  <c r="L105" i="1"/>
  <c r="K105" i="1"/>
  <c r="D105" i="1"/>
  <c r="K102" i="1"/>
  <c r="D102" i="1"/>
  <c r="D99" i="1"/>
  <c r="L78" i="15" l="1"/>
  <c r="M76" i="15"/>
  <c r="L76" i="15"/>
  <c r="F35" i="18"/>
  <c r="F64" i="18"/>
  <c r="F67" i="18"/>
  <c r="E76" i="18"/>
  <c r="F76" i="18" s="1"/>
  <c r="L100" i="18"/>
  <c r="L76" i="18"/>
  <c r="E101" i="18"/>
  <c r="F101" i="18" s="1"/>
  <c r="E77" i="18"/>
  <c r="F77" i="18" s="1"/>
  <c r="E78" i="18"/>
  <c r="F78" i="18" s="1"/>
  <c r="L78" i="18"/>
  <c r="E98" i="18"/>
  <c r="F98" i="18" s="1"/>
  <c r="M98" i="18"/>
  <c r="F30" i="18"/>
  <c r="L77" i="18"/>
  <c r="L99" i="18"/>
  <c r="M77" i="18"/>
  <c r="E83" i="18"/>
  <c r="F83" i="18" s="1"/>
  <c r="L102" i="18"/>
  <c r="M84" i="18"/>
  <c r="F70" i="18"/>
  <c r="F73" i="18"/>
  <c r="F55" i="18"/>
  <c r="F58" i="18"/>
  <c r="M76" i="18"/>
  <c r="M78" i="18"/>
  <c r="L84" i="18"/>
  <c r="M100" i="18"/>
  <c r="F60" i="18"/>
  <c r="L79" i="18"/>
  <c r="M101" i="18"/>
  <c r="M79" i="18"/>
  <c r="M85" i="18"/>
  <c r="L97" i="18"/>
  <c r="E80" i="18"/>
  <c r="F80" i="18" s="1"/>
  <c r="M97" i="18"/>
  <c r="E81" i="18"/>
  <c r="F81" i="18" s="1"/>
  <c r="F61" i="18"/>
  <c r="L81" i="18"/>
  <c r="M81" i="18"/>
  <c r="F28" i="18"/>
  <c r="L82" i="18"/>
  <c r="M82" i="18"/>
  <c r="F28" i="15"/>
  <c r="F31" i="15"/>
  <c r="L97" i="15"/>
  <c r="M102" i="15"/>
  <c r="M82" i="15"/>
  <c r="F33" i="15"/>
  <c r="L100" i="15"/>
  <c r="F52" i="15"/>
  <c r="E77" i="15"/>
  <c r="F77" i="15" s="1"/>
  <c r="M83" i="15"/>
  <c r="M100" i="15"/>
  <c r="F50" i="15"/>
  <c r="D36" i="15"/>
  <c r="M77" i="15"/>
  <c r="E84" i="15"/>
  <c r="F84" i="15" s="1"/>
  <c r="E101" i="15"/>
  <c r="F101" i="15" s="1"/>
  <c r="E83" i="15"/>
  <c r="F83" i="15" s="1"/>
  <c r="E78" i="15"/>
  <c r="F78" i="15" s="1"/>
  <c r="L84" i="15"/>
  <c r="M84" i="15"/>
  <c r="L79" i="15"/>
  <c r="M97" i="15"/>
  <c r="F66" i="15"/>
  <c r="M79" i="15"/>
  <c r="E98" i="15"/>
  <c r="F98" i="15" s="1"/>
  <c r="F29" i="15"/>
  <c r="F32" i="15"/>
  <c r="L82" i="15"/>
  <c r="M99" i="15"/>
  <c r="F54" i="16"/>
  <c r="F59" i="16"/>
  <c r="F57" i="16"/>
  <c r="F60" i="16"/>
  <c r="E78" i="16"/>
  <c r="F78" i="16" s="1"/>
  <c r="F35" i="16"/>
  <c r="L76" i="16"/>
  <c r="M76" i="16"/>
  <c r="E77" i="16"/>
  <c r="F77" i="16" s="1"/>
  <c r="E80" i="16"/>
  <c r="F80" i="16" s="1"/>
  <c r="L100" i="16"/>
  <c r="L80" i="16"/>
  <c r="M100" i="16"/>
  <c r="F58" i="16"/>
  <c r="M81" i="16"/>
  <c r="F55" i="16"/>
  <c r="F61" i="16"/>
  <c r="D75" i="16"/>
  <c r="M77" i="16"/>
  <c r="L102" i="16"/>
  <c r="L81" i="16"/>
  <c r="D62" i="16"/>
  <c r="L78" i="16"/>
  <c r="L97" i="16"/>
  <c r="M78" i="16"/>
  <c r="M97" i="16"/>
  <c r="F28" i="16"/>
  <c r="F34" i="16"/>
  <c r="F66" i="16"/>
  <c r="F31" i="16"/>
  <c r="F63" i="16"/>
  <c r="F69" i="16"/>
  <c r="E79" i="16"/>
  <c r="F79" i="16" s="1"/>
  <c r="L79" i="16"/>
  <c r="L99" i="16"/>
  <c r="M79" i="16"/>
  <c r="F62" i="20"/>
  <c r="F75" i="20"/>
  <c r="F85" i="20"/>
  <c r="F36" i="20"/>
  <c r="F40" i="17"/>
  <c r="F46" i="17"/>
  <c r="F44" i="17"/>
  <c r="F38" i="17"/>
  <c r="F61" i="17"/>
  <c r="L65" i="17"/>
  <c r="F58" i="17"/>
  <c r="M65" i="17"/>
  <c r="L66" i="17"/>
  <c r="F28" i="17"/>
  <c r="F53" i="17"/>
  <c r="F55" i="17"/>
  <c r="L63" i="17"/>
  <c r="M66" i="17"/>
  <c r="M63" i="17"/>
  <c r="E67" i="17"/>
  <c r="F67" i="17" s="1"/>
  <c r="E64" i="17"/>
  <c r="F64" i="17" s="1"/>
  <c r="M68" i="17"/>
  <c r="D62" i="17"/>
  <c r="E65" i="17"/>
  <c r="F65" i="17" s="1"/>
  <c r="M69" i="17"/>
  <c r="F31" i="17"/>
  <c r="F56" i="17"/>
  <c r="M64" i="17"/>
  <c r="L68" i="17"/>
  <c r="F37" i="17"/>
  <c r="F47" i="17"/>
  <c r="F62" i="19"/>
  <c r="F75" i="19"/>
  <c r="F36" i="19"/>
  <c r="F85" i="19"/>
  <c r="F102" i="19"/>
  <c r="F99" i="19"/>
  <c r="F41" i="17"/>
  <c r="F68" i="15"/>
  <c r="F105" i="18"/>
  <c r="F51" i="17"/>
  <c r="F54" i="17"/>
  <c r="F105" i="16"/>
  <c r="F105" i="15"/>
  <c r="F105" i="1"/>
  <c r="F34" i="18"/>
  <c r="F71" i="18"/>
  <c r="F74" i="18"/>
  <c r="F59" i="18"/>
  <c r="F66" i="18"/>
  <c r="F69" i="18"/>
  <c r="F54" i="18"/>
  <c r="F57" i="18"/>
  <c r="F72" i="18"/>
  <c r="N26" i="18"/>
  <c r="F27" i="18"/>
  <c r="F33" i="18"/>
  <c r="F108" i="18"/>
  <c r="F29" i="18"/>
  <c r="F32" i="18"/>
  <c r="F27" i="17"/>
  <c r="F29" i="17"/>
  <c r="F35" i="17"/>
  <c r="F43" i="17"/>
  <c r="F34" i="17"/>
  <c r="F52" i="17"/>
  <c r="F59" i="17"/>
  <c r="F64" i="16"/>
  <c r="F67" i="16"/>
  <c r="F74" i="16"/>
  <c r="F56" i="16"/>
  <c r="F30" i="16"/>
  <c r="F65" i="16"/>
  <c r="F29" i="16"/>
  <c r="F32" i="16"/>
  <c r="F70" i="16"/>
  <c r="F73" i="16"/>
  <c r="F65" i="18"/>
  <c r="F68" i="18"/>
  <c r="F30" i="17"/>
  <c r="F33" i="17"/>
  <c r="F50" i="17"/>
  <c r="F42" i="17"/>
  <c r="F45" i="17"/>
  <c r="F48" i="17"/>
  <c r="F57" i="17"/>
  <c r="F60" i="17"/>
  <c r="N26" i="16"/>
  <c r="F27" i="16"/>
  <c r="F33" i="16"/>
  <c r="F72" i="16"/>
  <c r="F108" i="15"/>
  <c r="F54" i="15"/>
  <c r="F57" i="15"/>
  <c r="F60" i="15"/>
  <c r="F72" i="15"/>
  <c r="F64" i="15"/>
  <c r="F67" i="15"/>
  <c r="F55" i="15"/>
  <c r="F58" i="15"/>
  <c r="F16" i="15"/>
  <c r="F26" i="15" s="1"/>
  <c r="F34" i="15"/>
  <c r="F61" i="15"/>
  <c r="F70" i="15"/>
  <c r="F73" i="15"/>
  <c r="F65" i="15"/>
  <c r="F35" i="15"/>
  <c r="F53" i="15"/>
  <c r="F56" i="15"/>
  <c r="F59" i="15"/>
  <c r="F71" i="15"/>
  <c r="F74" i="15"/>
  <c r="F30" i="15"/>
  <c r="F69" i="15"/>
  <c r="F10" i="18"/>
  <c r="D62" i="18"/>
  <c r="N29" i="18"/>
  <c r="F111" i="18"/>
  <c r="D75" i="18"/>
  <c r="F96" i="18"/>
  <c r="F89" i="18"/>
  <c r="F26" i="18"/>
  <c r="F31" i="18"/>
  <c r="D36" i="18"/>
  <c r="F63" i="18"/>
  <c r="F56" i="18"/>
  <c r="E82" i="18"/>
  <c r="F82" i="18" s="1"/>
  <c r="L83" i="18"/>
  <c r="M83" i="18"/>
  <c r="M99" i="18"/>
  <c r="M102" i="18"/>
  <c r="E79" i="18"/>
  <c r="F79" i="18" s="1"/>
  <c r="L80" i="18"/>
  <c r="E97" i="18"/>
  <c r="F97" i="18" s="1"/>
  <c r="E100" i="18"/>
  <c r="F100" i="18" s="1"/>
  <c r="F16" i="17"/>
  <c r="F26" i="17" s="1"/>
  <c r="F39" i="17"/>
  <c r="D49" i="17"/>
  <c r="F10" i="17"/>
  <c r="D36" i="17"/>
  <c r="E71" i="17"/>
  <c r="F71" i="17" s="1"/>
  <c r="M70" i="17"/>
  <c r="L71" i="17"/>
  <c r="E69" i="17"/>
  <c r="F69" i="17" s="1"/>
  <c r="M71" i="17"/>
  <c r="F32" i="17"/>
  <c r="L69" i="17"/>
  <c r="E70" i="17"/>
  <c r="F70" i="17" s="1"/>
  <c r="L67" i="17"/>
  <c r="M67" i="17"/>
  <c r="L72" i="17"/>
  <c r="E66" i="17"/>
  <c r="F66" i="17" s="1"/>
  <c r="E63" i="17"/>
  <c r="F63" i="17" s="1"/>
  <c r="L64" i="17"/>
  <c r="F26" i="16"/>
  <c r="F10" i="16"/>
  <c r="D36" i="16"/>
  <c r="F53" i="16"/>
  <c r="F108" i="16"/>
  <c r="F68" i="16"/>
  <c r="L82" i="16"/>
  <c r="E84" i="16"/>
  <c r="F84" i="16" s="1"/>
  <c r="M83" i="16"/>
  <c r="L83" i="16"/>
  <c r="E82" i="16"/>
  <c r="F82" i="16" s="1"/>
  <c r="M82" i="16"/>
  <c r="E83" i="16"/>
  <c r="F83" i="16" s="1"/>
  <c r="F111" i="16"/>
  <c r="F71" i="16"/>
  <c r="F89" i="16"/>
  <c r="L84" i="16"/>
  <c r="E98" i="16"/>
  <c r="F98" i="16" s="1"/>
  <c r="E101" i="16"/>
  <c r="F101" i="16" s="1"/>
  <c r="M99" i="16"/>
  <c r="M102" i="16"/>
  <c r="M80" i="16"/>
  <c r="L85" i="16"/>
  <c r="E97" i="16"/>
  <c r="F97" i="16" s="1"/>
  <c r="L98" i="16"/>
  <c r="E100" i="16"/>
  <c r="F100" i="16" s="1"/>
  <c r="L101" i="16"/>
  <c r="E76" i="16"/>
  <c r="F76" i="16" s="1"/>
  <c r="L77" i="16"/>
  <c r="F89" i="15"/>
  <c r="F49" i="15"/>
  <c r="F10" i="15"/>
  <c r="D75" i="15"/>
  <c r="F27" i="15"/>
  <c r="D62" i="15"/>
  <c r="F63" i="15"/>
  <c r="F96" i="15"/>
  <c r="E81" i="15"/>
  <c r="F81" i="15" s="1"/>
  <c r="M80" i="15"/>
  <c r="L80" i="15"/>
  <c r="E79" i="15"/>
  <c r="F79" i="15" s="1"/>
  <c r="L81" i="15"/>
  <c r="M81" i="15"/>
  <c r="M78" i="15"/>
  <c r="E82" i="15"/>
  <c r="F82" i="15" s="1"/>
  <c r="L99" i="15"/>
  <c r="L102" i="15"/>
  <c r="L85" i="15"/>
  <c r="E97" i="15"/>
  <c r="F97" i="15" s="1"/>
  <c r="L98" i="15"/>
  <c r="E100" i="15"/>
  <c r="F100" i="15" s="1"/>
  <c r="L101" i="15"/>
  <c r="E76" i="15"/>
  <c r="F76" i="15" s="1"/>
  <c r="L77" i="15"/>
  <c r="F62" i="18" l="1"/>
  <c r="F113" i="20"/>
  <c r="G105" i="20" s="1"/>
  <c r="F110" i="19"/>
  <c r="G10" i="19" s="1"/>
  <c r="F36" i="18"/>
  <c r="F85" i="18"/>
  <c r="F36" i="17"/>
  <c r="F62" i="17"/>
  <c r="F36" i="16"/>
  <c r="F75" i="16"/>
  <c r="F62" i="15"/>
  <c r="F102" i="18"/>
  <c r="F99" i="18"/>
  <c r="F75" i="18"/>
  <c r="F72" i="17"/>
  <c r="F49" i="17"/>
  <c r="F102" i="16"/>
  <c r="F99" i="16"/>
  <c r="F85" i="16"/>
  <c r="F62" i="16"/>
  <c r="F85" i="15"/>
  <c r="F36" i="15"/>
  <c r="F75" i="15"/>
  <c r="F102" i="15"/>
  <c r="F99" i="15"/>
  <c r="F113" i="16" l="1"/>
  <c r="G49" i="16" s="1"/>
  <c r="G89" i="20"/>
  <c r="H89" i="20" s="1"/>
  <c r="G10" i="20"/>
  <c r="H10" i="20" s="1"/>
  <c r="G62" i="20"/>
  <c r="H62" i="20" s="1"/>
  <c r="G85" i="20"/>
  <c r="H85" i="20" s="1"/>
  <c r="F2" i="20"/>
  <c r="G102" i="20"/>
  <c r="H102" i="20" s="1"/>
  <c r="G108" i="20"/>
  <c r="H108" i="20" s="1"/>
  <c r="G99" i="20"/>
  <c r="H99" i="20" s="1"/>
  <c r="G36" i="20"/>
  <c r="H36" i="20" s="1"/>
  <c r="G49" i="20"/>
  <c r="H49" i="20" s="1"/>
  <c r="G96" i="20"/>
  <c r="H96" i="20" s="1"/>
  <c r="G26" i="20"/>
  <c r="G111" i="20"/>
  <c r="H111" i="20" s="1"/>
  <c r="G75" i="20"/>
  <c r="H75" i="20" s="1"/>
  <c r="H105" i="20"/>
  <c r="F74" i="17"/>
  <c r="G49" i="19"/>
  <c r="F2" i="19"/>
  <c r="G75" i="19"/>
  <c r="H75" i="19" s="1"/>
  <c r="G62" i="19"/>
  <c r="H62" i="19" s="1"/>
  <c r="G85" i="19"/>
  <c r="H85" i="19" s="1"/>
  <c r="G36" i="19"/>
  <c r="H36" i="19" s="1"/>
  <c r="G26" i="19"/>
  <c r="H26" i="19" s="1"/>
  <c r="G89" i="19"/>
  <c r="H89" i="19" s="1"/>
  <c r="G108" i="19"/>
  <c r="H108" i="19" s="1"/>
  <c r="G105" i="19"/>
  <c r="H105" i="19" s="1"/>
  <c r="G96" i="19"/>
  <c r="H96" i="19" s="1"/>
  <c r="G99" i="19"/>
  <c r="H99" i="19" s="1"/>
  <c r="G102" i="19"/>
  <c r="H102" i="19" s="1"/>
  <c r="H10" i="19"/>
  <c r="F113" i="18"/>
  <c r="G49" i="18" s="1"/>
  <c r="F114" i="15"/>
  <c r="H49" i="18" l="1"/>
  <c r="H49" i="16"/>
  <c r="G113" i="20"/>
  <c r="G2" i="20" s="1"/>
  <c r="H26" i="20"/>
  <c r="I18" i="20" s="1"/>
  <c r="I38" i="20"/>
  <c r="G38" i="20"/>
  <c r="J38" i="20" s="1"/>
  <c r="I37" i="20"/>
  <c r="I40" i="20"/>
  <c r="G40" i="20"/>
  <c r="J40" i="20" s="1"/>
  <c r="I39" i="20"/>
  <c r="G39" i="20"/>
  <c r="J39" i="20" s="1"/>
  <c r="G37" i="20"/>
  <c r="J37" i="20" s="1"/>
  <c r="G48" i="20"/>
  <c r="J48" i="20" s="1"/>
  <c r="I47" i="20"/>
  <c r="G47" i="20"/>
  <c r="J47" i="20" s="1"/>
  <c r="I48" i="20"/>
  <c r="G46" i="20"/>
  <c r="J46" i="20" s="1"/>
  <c r="I46" i="20"/>
  <c r="I45" i="20"/>
  <c r="G45" i="20"/>
  <c r="J45" i="20" s="1"/>
  <c r="G103" i="20"/>
  <c r="J103" i="20" s="1"/>
  <c r="G104" i="20"/>
  <c r="J104" i="20" s="1"/>
  <c r="G92" i="20"/>
  <c r="J92" i="20" s="1"/>
  <c r="G91" i="20"/>
  <c r="J91" i="20" s="1"/>
  <c r="G90" i="20"/>
  <c r="J90" i="20" s="1"/>
  <c r="I93" i="20"/>
  <c r="I92" i="20"/>
  <c r="I94" i="20"/>
  <c r="I95" i="20"/>
  <c r="G94" i="20"/>
  <c r="J94" i="20" s="1"/>
  <c r="G95" i="20"/>
  <c r="J95" i="20" s="1"/>
  <c r="I91" i="20"/>
  <c r="G93" i="20"/>
  <c r="J93" i="20" s="1"/>
  <c r="I90" i="20"/>
  <c r="G52" i="20"/>
  <c r="J52" i="20" s="1"/>
  <c r="G53" i="20"/>
  <c r="J53" i="20" s="1"/>
  <c r="I51" i="20"/>
  <c r="G54" i="20"/>
  <c r="J54" i="20" s="1"/>
  <c r="G60" i="20"/>
  <c r="J60" i="20" s="1"/>
  <c r="G51" i="20"/>
  <c r="J51" i="20" s="1"/>
  <c r="G56" i="20"/>
  <c r="J56" i="20" s="1"/>
  <c r="G55" i="20"/>
  <c r="J55" i="20" s="1"/>
  <c r="G61" i="20"/>
  <c r="J61" i="20" s="1"/>
  <c r="I50" i="20"/>
  <c r="G50" i="20"/>
  <c r="J50" i="20" s="1"/>
  <c r="G58" i="20"/>
  <c r="J58" i="20" s="1"/>
  <c r="G57" i="20"/>
  <c r="J57" i="20" s="1"/>
  <c r="G59" i="20"/>
  <c r="J59" i="20" s="1"/>
  <c r="I64" i="20"/>
  <c r="G64" i="20"/>
  <c r="J64" i="20" s="1"/>
  <c r="G67" i="20"/>
  <c r="J67" i="20" s="1"/>
  <c r="I67" i="20"/>
  <c r="G63" i="20"/>
  <c r="J63" i="20" s="1"/>
  <c r="G72" i="20"/>
  <c r="J72" i="20" s="1"/>
  <c r="I72" i="20"/>
  <c r="I71" i="20"/>
  <c r="I68" i="20"/>
  <c r="I66" i="20"/>
  <c r="G71" i="20"/>
  <c r="J71" i="20" s="1"/>
  <c r="G68" i="20"/>
  <c r="J68" i="20" s="1"/>
  <c r="I69" i="20"/>
  <c r="I70" i="20"/>
  <c r="G66" i="20"/>
  <c r="J66" i="20" s="1"/>
  <c r="G70" i="20"/>
  <c r="J70" i="20" s="1"/>
  <c r="I65" i="20"/>
  <c r="G69" i="20"/>
  <c r="J69" i="20" s="1"/>
  <c r="I73" i="20"/>
  <c r="I74" i="20"/>
  <c r="G65" i="20"/>
  <c r="J65" i="20" s="1"/>
  <c r="G73" i="20"/>
  <c r="J73" i="20" s="1"/>
  <c r="G74" i="20"/>
  <c r="J74" i="20" s="1"/>
  <c r="I63" i="20"/>
  <c r="I58" i="20"/>
  <c r="I42" i="20"/>
  <c r="I52" i="20"/>
  <c r="G44" i="20"/>
  <c r="J44" i="20" s="1"/>
  <c r="G43" i="20"/>
  <c r="J43" i="20" s="1"/>
  <c r="I55" i="20"/>
  <c r="I43" i="20"/>
  <c r="I53" i="20"/>
  <c r="I44" i="20"/>
  <c r="I41" i="20"/>
  <c r="I54" i="20"/>
  <c r="I60" i="20"/>
  <c r="I56" i="20"/>
  <c r="G41" i="20"/>
  <c r="J41" i="20" s="1"/>
  <c r="I61" i="20"/>
  <c r="I57" i="20"/>
  <c r="G42" i="20"/>
  <c r="J42" i="20" s="1"/>
  <c r="I59" i="20"/>
  <c r="I87" i="20"/>
  <c r="G88" i="20"/>
  <c r="J88" i="20" s="1"/>
  <c r="I86" i="20"/>
  <c r="G86" i="20"/>
  <c r="J86" i="20" s="1"/>
  <c r="G87" i="20"/>
  <c r="J87" i="20" s="1"/>
  <c r="I88" i="20"/>
  <c r="G97" i="20"/>
  <c r="J97" i="20" s="1"/>
  <c r="G98" i="20"/>
  <c r="J98" i="20" s="1"/>
  <c r="I97" i="20"/>
  <c r="I98" i="20"/>
  <c r="I78" i="20"/>
  <c r="G78" i="20"/>
  <c r="J78" i="20" s="1"/>
  <c r="I84" i="20"/>
  <c r="G84" i="20"/>
  <c r="J84" i="20" s="1"/>
  <c r="G80" i="20"/>
  <c r="J80" i="20" s="1"/>
  <c r="G83" i="20"/>
  <c r="J83" i="20" s="1"/>
  <c r="I80" i="20"/>
  <c r="I83" i="20"/>
  <c r="I81" i="20"/>
  <c r="G81" i="20"/>
  <c r="J81" i="20" s="1"/>
  <c r="G76" i="20"/>
  <c r="J76" i="20" s="1"/>
  <c r="G82" i="20"/>
  <c r="J82" i="20" s="1"/>
  <c r="I82" i="20"/>
  <c r="I79" i="20"/>
  <c r="I77" i="20"/>
  <c r="G77" i="20"/>
  <c r="J77" i="20" s="1"/>
  <c r="I76" i="20"/>
  <c r="G79" i="20"/>
  <c r="J79" i="20" s="1"/>
  <c r="I5" i="20"/>
  <c r="G5" i="20"/>
  <c r="J5" i="20" s="1"/>
  <c r="I6" i="20"/>
  <c r="G9" i="20"/>
  <c r="J9" i="20" s="1"/>
  <c r="G6" i="20"/>
  <c r="J6" i="20" s="1"/>
  <c r="I8" i="20"/>
  <c r="G8" i="20"/>
  <c r="J8" i="20" s="1"/>
  <c r="I7" i="20"/>
  <c r="G7" i="20"/>
  <c r="J7" i="20" s="1"/>
  <c r="I9" i="20"/>
  <c r="I106" i="20"/>
  <c r="G106" i="20"/>
  <c r="J106" i="20" s="1"/>
  <c r="I107" i="20"/>
  <c r="G107" i="20"/>
  <c r="J107" i="20" s="1"/>
  <c r="G109" i="20"/>
  <c r="J109" i="20" s="1"/>
  <c r="G110" i="20"/>
  <c r="J110" i="20" s="1"/>
  <c r="I109" i="20"/>
  <c r="I110" i="20"/>
  <c r="G28" i="20"/>
  <c r="J28" i="20" s="1"/>
  <c r="G34" i="20"/>
  <c r="J34" i="20" s="1"/>
  <c r="I31" i="20"/>
  <c r="I32" i="20"/>
  <c r="I33" i="20"/>
  <c r="G32" i="20"/>
  <c r="J32" i="20" s="1"/>
  <c r="I35" i="20"/>
  <c r="G29" i="20"/>
  <c r="J29" i="20" s="1"/>
  <c r="G33" i="20"/>
  <c r="J33" i="20" s="1"/>
  <c r="I29" i="20"/>
  <c r="I34" i="20"/>
  <c r="I30" i="20"/>
  <c r="G35" i="20"/>
  <c r="J35" i="20" s="1"/>
  <c r="G30" i="20"/>
  <c r="J30" i="20" s="1"/>
  <c r="G31" i="20"/>
  <c r="J31" i="20" s="1"/>
  <c r="I28" i="20"/>
  <c r="G27" i="20"/>
  <c r="J27" i="20" s="1"/>
  <c r="I27" i="20"/>
  <c r="G101" i="20"/>
  <c r="J101" i="20" s="1"/>
  <c r="G100" i="20"/>
  <c r="J100" i="20" s="1"/>
  <c r="I100" i="20"/>
  <c r="I101" i="20"/>
  <c r="G110" i="19"/>
  <c r="G2" i="19" s="1"/>
  <c r="I60" i="19"/>
  <c r="I55" i="19"/>
  <c r="I56" i="19"/>
  <c r="I53" i="19"/>
  <c r="I58" i="19"/>
  <c r="I54" i="19"/>
  <c r="I57" i="19"/>
  <c r="I59" i="19"/>
  <c r="I51" i="19"/>
  <c r="I61" i="19"/>
  <c r="I52" i="19"/>
  <c r="H49" i="19"/>
  <c r="I68" i="19"/>
  <c r="I65" i="19"/>
  <c r="G71" i="19"/>
  <c r="J71" i="19" s="1"/>
  <c r="I63" i="19"/>
  <c r="G72" i="19"/>
  <c r="J72" i="19" s="1"/>
  <c r="G63" i="19"/>
  <c r="J63" i="19" s="1"/>
  <c r="I71" i="19"/>
  <c r="G74" i="19"/>
  <c r="J74" i="19" s="1"/>
  <c r="I74" i="19"/>
  <c r="I70" i="19"/>
  <c r="G65" i="19"/>
  <c r="J65" i="19" s="1"/>
  <c r="I66" i="19"/>
  <c r="G70" i="19"/>
  <c r="J70" i="19" s="1"/>
  <c r="I73" i="19"/>
  <c r="G73" i="19"/>
  <c r="J73" i="19" s="1"/>
  <c r="G66" i="19"/>
  <c r="J66" i="19" s="1"/>
  <c r="I69" i="19"/>
  <c r="I67" i="19"/>
  <c r="G68" i="19"/>
  <c r="J68" i="19" s="1"/>
  <c r="G69" i="19"/>
  <c r="J69" i="19" s="1"/>
  <c r="G67" i="19"/>
  <c r="J67" i="19" s="1"/>
  <c r="I72" i="19"/>
  <c r="I64" i="19"/>
  <c r="G64" i="19"/>
  <c r="J64" i="19" s="1"/>
  <c r="G87" i="19"/>
  <c r="J87" i="19" s="1"/>
  <c r="I88" i="19"/>
  <c r="I87" i="19"/>
  <c r="G88" i="19"/>
  <c r="J88" i="19" s="1"/>
  <c r="G86" i="19"/>
  <c r="J86" i="19" s="1"/>
  <c r="I86" i="19"/>
  <c r="G84" i="19"/>
  <c r="J84" i="19" s="1"/>
  <c r="I79" i="19"/>
  <c r="G79" i="19"/>
  <c r="J79" i="19" s="1"/>
  <c r="I84" i="19"/>
  <c r="G81" i="19"/>
  <c r="J81" i="19" s="1"/>
  <c r="I83" i="19"/>
  <c r="I76" i="19"/>
  <c r="G83" i="19"/>
  <c r="J83" i="19" s="1"/>
  <c r="G82" i="19"/>
  <c r="J82" i="19" s="1"/>
  <c r="G76" i="19"/>
  <c r="J76" i="19" s="1"/>
  <c r="I80" i="19"/>
  <c r="G77" i="19"/>
  <c r="J77" i="19" s="1"/>
  <c r="G80" i="19"/>
  <c r="J80" i="19" s="1"/>
  <c r="I77" i="19"/>
  <c r="I78" i="19"/>
  <c r="I82" i="19"/>
  <c r="G78" i="19"/>
  <c r="J78" i="19" s="1"/>
  <c r="I81" i="19"/>
  <c r="I103" i="19"/>
  <c r="I104" i="19"/>
  <c r="G103" i="19"/>
  <c r="J103" i="19" s="1"/>
  <c r="G104" i="19"/>
  <c r="J104" i="19" s="1"/>
  <c r="I19" i="19"/>
  <c r="G19" i="19"/>
  <c r="J19" i="19" s="1"/>
  <c r="I14" i="19"/>
  <c r="I21" i="19"/>
  <c r="I12" i="19"/>
  <c r="G20" i="19"/>
  <c r="J20" i="19" s="1"/>
  <c r="G12" i="19"/>
  <c r="J12" i="19" s="1"/>
  <c r="I20" i="19"/>
  <c r="G15" i="19"/>
  <c r="J15" i="19" s="1"/>
  <c r="I24" i="19"/>
  <c r="G11" i="19"/>
  <c r="J11" i="19" s="1"/>
  <c r="G16" i="19"/>
  <c r="J16" i="19" s="1"/>
  <c r="G24" i="19"/>
  <c r="J24" i="19" s="1"/>
  <c r="I13" i="19"/>
  <c r="I25" i="19"/>
  <c r="I11" i="19"/>
  <c r="I15" i="19"/>
  <c r="I22" i="19"/>
  <c r="G18" i="19"/>
  <c r="J18" i="19" s="1"/>
  <c r="G22" i="19"/>
  <c r="J22" i="19" s="1"/>
  <c r="I16" i="19"/>
  <c r="I17" i="19"/>
  <c r="G13" i="19"/>
  <c r="J13" i="19" s="1"/>
  <c r="G25" i="19"/>
  <c r="J25" i="19" s="1"/>
  <c r="I18" i="19"/>
  <c r="G17" i="19"/>
  <c r="J17" i="19" s="1"/>
  <c r="I23" i="19"/>
  <c r="N33" i="19"/>
  <c r="G21" i="19"/>
  <c r="J21" i="19" s="1"/>
  <c r="G14" i="19"/>
  <c r="J14" i="19" s="1"/>
  <c r="G23" i="19"/>
  <c r="J23" i="19" s="1"/>
  <c r="I7" i="19"/>
  <c r="G7" i="19"/>
  <c r="J7" i="19" s="1"/>
  <c r="G9" i="19"/>
  <c r="J9" i="19" s="1"/>
  <c r="I9" i="19"/>
  <c r="I8" i="19"/>
  <c r="I5" i="19"/>
  <c r="G8" i="19"/>
  <c r="J8" i="19" s="1"/>
  <c r="G5" i="19"/>
  <c r="J5" i="19" s="1"/>
  <c r="G6" i="19"/>
  <c r="J6" i="19" s="1"/>
  <c r="I6" i="19"/>
  <c r="G56" i="19"/>
  <c r="J56" i="19" s="1"/>
  <c r="G59" i="19"/>
  <c r="J59" i="19" s="1"/>
  <c r="G55" i="19"/>
  <c r="J55" i="19" s="1"/>
  <c r="G58" i="19"/>
  <c r="J58" i="19" s="1"/>
  <c r="G57" i="19"/>
  <c r="J57" i="19" s="1"/>
  <c r="G61" i="19"/>
  <c r="J61" i="19" s="1"/>
  <c r="G60" i="19"/>
  <c r="J60" i="19" s="1"/>
  <c r="G52" i="19"/>
  <c r="J52" i="19" s="1"/>
  <c r="I50" i="19"/>
  <c r="G51" i="19"/>
  <c r="J51" i="19" s="1"/>
  <c r="G53" i="19"/>
  <c r="J53" i="19" s="1"/>
  <c r="G50" i="19"/>
  <c r="J50" i="19" s="1"/>
  <c r="G54" i="19"/>
  <c r="J54" i="19" s="1"/>
  <c r="G101" i="19"/>
  <c r="J101" i="19" s="1"/>
  <c r="I100" i="19"/>
  <c r="I101" i="19"/>
  <c r="G100" i="19"/>
  <c r="J100" i="19" s="1"/>
  <c r="I90" i="19"/>
  <c r="I94" i="19"/>
  <c r="G93" i="19"/>
  <c r="J93" i="19" s="1"/>
  <c r="G94" i="19"/>
  <c r="J94" i="19" s="1"/>
  <c r="I92" i="19"/>
  <c r="I95" i="19"/>
  <c r="G95" i="19"/>
  <c r="J95" i="19" s="1"/>
  <c r="G92" i="19"/>
  <c r="J92" i="19" s="1"/>
  <c r="G90" i="19"/>
  <c r="J90" i="19" s="1"/>
  <c r="I91" i="19"/>
  <c r="G91" i="19"/>
  <c r="J91" i="19" s="1"/>
  <c r="I93" i="19"/>
  <c r="I33" i="19"/>
  <c r="I30" i="19"/>
  <c r="G30" i="19"/>
  <c r="J30" i="19" s="1"/>
  <c r="G33" i="19"/>
  <c r="J33" i="19" s="1"/>
  <c r="G28" i="19"/>
  <c r="J28" i="19" s="1"/>
  <c r="G32" i="19"/>
  <c r="J32" i="19" s="1"/>
  <c r="I28" i="19"/>
  <c r="I35" i="19"/>
  <c r="I34" i="19"/>
  <c r="G35" i="19"/>
  <c r="J35" i="19" s="1"/>
  <c r="G29" i="19"/>
  <c r="J29" i="19" s="1"/>
  <c r="G34" i="19"/>
  <c r="J34" i="19" s="1"/>
  <c r="I29" i="19"/>
  <c r="I31" i="19"/>
  <c r="I32" i="19"/>
  <c r="G31" i="19"/>
  <c r="J31" i="19" s="1"/>
  <c r="G27" i="19"/>
  <c r="J27" i="19" s="1"/>
  <c r="I27" i="19"/>
  <c r="G107" i="19"/>
  <c r="J107" i="19" s="1"/>
  <c r="I106" i="19"/>
  <c r="G106" i="19"/>
  <c r="J106" i="19" s="1"/>
  <c r="I107" i="19"/>
  <c r="G98" i="19"/>
  <c r="J98" i="19" s="1"/>
  <c r="G97" i="19"/>
  <c r="J97" i="19" s="1"/>
  <c r="I98" i="19"/>
  <c r="I97" i="19"/>
  <c r="G26" i="18"/>
  <c r="G36" i="18"/>
  <c r="G62" i="18"/>
  <c r="G85" i="18"/>
  <c r="G108" i="18"/>
  <c r="G89" i="18"/>
  <c r="G10" i="18"/>
  <c r="G96" i="18"/>
  <c r="G75" i="18"/>
  <c r="F2" i="18"/>
  <c r="G99" i="18"/>
  <c r="G105" i="18"/>
  <c r="G102" i="18"/>
  <c r="G111" i="18"/>
  <c r="G10" i="17"/>
  <c r="G49" i="17"/>
  <c r="G72" i="17"/>
  <c r="F2" i="17"/>
  <c r="G62" i="17"/>
  <c r="G26" i="17"/>
  <c r="G36" i="17"/>
  <c r="G89" i="16"/>
  <c r="G10" i="16"/>
  <c r="G26" i="16"/>
  <c r="G105" i="16"/>
  <c r="G102" i="16"/>
  <c r="G99" i="16"/>
  <c r="G36" i="16"/>
  <c r="F2" i="16"/>
  <c r="G111" i="16"/>
  <c r="G96" i="16"/>
  <c r="G75" i="16"/>
  <c r="G62" i="16"/>
  <c r="G108" i="16"/>
  <c r="G85" i="16"/>
  <c r="G89" i="15"/>
  <c r="G10" i="15"/>
  <c r="G49" i="15"/>
  <c r="G26" i="15"/>
  <c r="G85" i="15"/>
  <c r="G62" i="15"/>
  <c r="G36" i="15"/>
  <c r="G75" i="15"/>
  <c r="G112" i="15"/>
  <c r="G105" i="15"/>
  <c r="G108" i="15"/>
  <c r="G102" i="15"/>
  <c r="G99" i="15"/>
  <c r="G96" i="15"/>
  <c r="F2" i="15"/>
  <c r="I45" i="19" l="1"/>
  <c r="G40" i="19"/>
  <c r="J40" i="19" s="1"/>
  <c r="I43" i="19"/>
  <c r="I48" i="19"/>
  <c r="G38" i="19"/>
  <c r="J38" i="19" s="1"/>
  <c r="I40" i="19"/>
  <c r="I46" i="19"/>
  <c r="G44" i="19"/>
  <c r="J44" i="19" s="1"/>
  <c r="G47" i="19"/>
  <c r="J47" i="19" s="1"/>
  <c r="I37" i="19"/>
  <c r="I41" i="19"/>
  <c r="G45" i="19"/>
  <c r="J45" i="19" s="1"/>
  <c r="G48" i="19"/>
  <c r="J48" i="19" s="1"/>
  <c r="I47" i="19"/>
  <c r="G37" i="19"/>
  <c r="J37" i="19" s="1"/>
  <c r="I42" i="19"/>
  <c r="G41" i="19"/>
  <c r="J41" i="19" s="1"/>
  <c r="I44" i="19"/>
  <c r="G46" i="19"/>
  <c r="J46" i="19" s="1"/>
  <c r="G43" i="19"/>
  <c r="J43" i="19" s="1"/>
  <c r="I39" i="19"/>
  <c r="I38" i="19"/>
  <c r="G39" i="19"/>
  <c r="J39" i="19" s="1"/>
  <c r="G42" i="19"/>
  <c r="J42" i="19" s="1"/>
  <c r="I41" i="18"/>
  <c r="I39" i="18"/>
  <c r="I40" i="18"/>
  <c r="I45" i="18"/>
  <c r="I44" i="18"/>
  <c r="G45" i="18"/>
  <c r="J45" i="18" s="1"/>
  <c r="G44" i="18"/>
  <c r="J44" i="18" s="1"/>
  <c r="G39" i="18"/>
  <c r="J39" i="18" s="1"/>
  <c r="I48" i="18"/>
  <c r="G42" i="18"/>
  <c r="J42" i="18" s="1"/>
  <c r="G48" i="18"/>
  <c r="J48" i="18" s="1"/>
  <c r="I46" i="18"/>
  <c r="I38" i="18"/>
  <c r="G41" i="18"/>
  <c r="J41" i="18" s="1"/>
  <c r="G46" i="18"/>
  <c r="J46" i="18" s="1"/>
  <c r="G38" i="18"/>
  <c r="J38" i="18" s="1"/>
  <c r="G40" i="18"/>
  <c r="J40" i="18" s="1"/>
  <c r="I42" i="18"/>
  <c r="G47" i="18"/>
  <c r="J47" i="18" s="1"/>
  <c r="G43" i="18"/>
  <c r="J43" i="18" s="1"/>
  <c r="G37" i="18"/>
  <c r="J37" i="18" s="1"/>
  <c r="I47" i="18"/>
  <c r="I37" i="18"/>
  <c r="I43" i="18"/>
  <c r="I42" i="16"/>
  <c r="G44" i="16"/>
  <c r="J44" i="16" s="1"/>
  <c r="I43" i="16"/>
  <c r="I44" i="16"/>
  <c r="I37" i="16"/>
  <c r="I39" i="16"/>
  <c r="I48" i="16"/>
  <c r="G39" i="16"/>
  <c r="J39" i="16" s="1"/>
  <c r="G46" i="16"/>
  <c r="J46" i="16" s="1"/>
  <c r="G38" i="16"/>
  <c r="J38" i="16" s="1"/>
  <c r="G43" i="16"/>
  <c r="J43" i="16" s="1"/>
  <c r="I47" i="16"/>
  <c r="I41" i="16"/>
  <c r="G47" i="16"/>
  <c r="J47" i="16" s="1"/>
  <c r="I45" i="16"/>
  <c r="I38" i="16"/>
  <c r="G41" i="16"/>
  <c r="J41" i="16" s="1"/>
  <c r="G45" i="16"/>
  <c r="J45" i="16" s="1"/>
  <c r="G42" i="16"/>
  <c r="J42" i="16" s="1"/>
  <c r="G37" i="16"/>
  <c r="J37" i="16" s="1"/>
  <c r="G48" i="16"/>
  <c r="J48" i="16" s="1"/>
  <c r="I46" i="16"/>
  <c r="G40" i="16"/>
  <c r="J40" i="16" s="1"/>
  <c r="I40" i="16"/>
  <c r="I52" i="16"/>
  <c r="J102" i="20"/>
  <c r="I22" i="20"/>
  <c r="I24" i="20"/>
  <c r="G25" i="20"/>
  <c r="J25" i="20" s="1"/>
  <c r="I25" i="20"/>
  <c r="I14" i="20"/>
  <c r="G15" i="20"/>
  <c r="J15" i="20" s="1"/>
  <c r="G16" i="20"/>
  <c r="J16" i="20" s="1"/>
  <c r="G20" i="20"/>
  <c r="J20" i="20" s="1"/>
  <c r="I16" i="20"/>
  <c r="I13" i="20"/>
  <c r="G17" i="20"/>
  <c r="J17" i="20" s="1"/>
  <c r="G12" i="20"/>
  <c r="J12" i="20" s="1"/>
  <c r="I15" i="20"/>
  <c r="I12" i="20"/>
  <c r="G22" i="20"/>
  <c r="J22" i="20" s="1"/>
  <c r="G11" i="20"/>
  <c r="J11" i="20" s="1"/>
  <c r="G23" i="20"/>
  <c r="J23" i="20" s="1"/>
  <c r="G19" i="20"/>
  <c r="J19" i="20" s="1"/>
  <c r="I23" i="20"/>
  <c r="I17" i="20"/>
  <c r="I19" i="20"/>
  <c r="I11" i="20"/>
  <c r="G13" i="20"/>
  <c r="J13" i="20" s="1"/>
  <c r="I20" i="20"/>
  <c r="G18" i="20"/>
  <c r="J18" i="20" s="1"/>
  <c r="G21" i="20"/>
  <c r="J21" i="20" s="1"/>
  <c r="G14" i="20"/>
  <c r="J14" i="20" s="1"/>
  <c r="I21" i="20"/>
  <c r="G24" i="20"/>
  <c r="J24" i="20" s="1"/>
  <c r="I49" i="20"/>
  <c r="J49" i="20"/>
  <c r="I89" i="20"/>
  <c r="J75" i="20"/>
  <c r="I62" i="20"/>
  <c r="I111" i="20"/>
  <c r="J85" i="20"/>
  <c r="I99" i="20"/>
  <c r="J89" i="20"/>
  <c r="I102" i="20"/>
  <c r="J10" i="20"/>
  <c r="I10" i="20"/>
  <c r="I36" i="20"/>
  <c r="J108" i="20"/>
  <c r="J96" i="20"/>
  <c r="J36" i="20"/>
  <c r="I108" i="20"/>
  <c r="I85" i="20"/>
  <c r="I75" i="20"/>
  <c r="I96" i="20"/>
  <c r="J111" i="20"/>
  <c r="J99" i="20"/>
  <c r="J62" i="20"/>
  <c r="J105" i="20"/>
  <c r="G74" i="17"/>
  <c r="G2" i="17" s="1"/>
  <c r="I99" i="19"/>
  <c r="I102" i="19"/>
  <c r="J105" i="19"/>
  <c r="J26" i="19"/>
  <c r="J108" i="19"/>
  <c r="J10" i="19"/>
  <c r="J36" i="19"/>
  <c r="I26" i="19"/>
  <c r="I96" i="19"/>
  <c r="J99" i="19"/>
  <c r="J102" i="19"/>
  <c r="I10" i="19"/>
  <c r="J62" i="19"/>
  <c r="J85" i="19"/>
  <c r="J96" i="19"/>
  <c r="I89" i="19"/>
  <c r="J75" i="19"/>
  <c r="I108" i="19"/>
  <c r="I105" i="19"/>
  <c r="I85" i="19"/>
  <c r="J89" i="19"/>
  <c r="I75" i="19"/>
  <c r="I36" i="19"/>
  <c r="H102" i="18"/>
  <c r="G100" i="18" s="1"/>
  <c r="J100" i="18" s="1"/>
  <c r="H105" i="18"/>
  <c r="H102" i="16"/>
  <c r="G101" i="16" s="1"/>
  <c r="J101" i="16" s="1"/>
  <c r="H105" i="16"/>
  <c r="H102" i="15"/>
  <c r="H105" i="15"/>
  <c r="H99" i="18"/>
  <c r="H96" i="18"/>
  <c r="H108" i="18"/>
  <c r="H36" i="18"/>
  <c r="H75" i="18"/>
  <c r="H89" i="18"/>
  <c r="H62" i="18"/>
  <c r="H26" i="18"/>
  <c r="G113" i="18"/>
  <c r="G2" i="18" s="1"/>
  <c r="H10" i="18"/>
  <c r="H85" i="18"/>
  <c r="I77" i="18" s="1"/>
  <c r="H111" i="18"/>
  <c r="H36" i="17"/>
  <c r="H26" i="17"/>
  <c r="H62" i="17"/>
  <c r="H72" i="17"/>
  <c r="H49" i="17"/>
  <c r="H10" i="17"/>
  <c r="H75" i="16"/>
  <c r="H99" i="16"/>
  <c r="H10" i="16"/>
  <c r="G113" i="16"/>
  <c r="G2" i="16" s="1"/>
  <c r="H96" i="16"/>
  <c r="H111" i="16"/>
  <c r="H36" i="16"/>
  <c r="H26" i="16"/>
  <c r="H85" i="16"/>
  <c r="H108" i="16"/>
  <c r="G106" i="16" s="1"/>
  <c r="H62" i="16"/>
  <c r="H89" i="16"/>
  <c r="H62" i="15"/>
  <c r="H26" i="15"/>
  <c r="H112" i="15"/>
  <c r="H85" i="15"/>
  <c r="H49" i="15"/>
  <c r="H96" i="15"/>
  <c r="G114" i="15"/>
  <c r="G2" i="15" s="1"/>
  <c r="H10" i="15"/>
  <c r="H99" i="15"/>
  <c r="H89" i="15"/>
  <c r="H108" i="15"/>
  <c r="H75" i="15"/>
  <c r="H36" i="15"/>
  <c r="G38" i="15" l="1"/>
  <c r="J38" i="15" s="1"/>
  <c r="I38" i="15"/>
  <c r="G37" i="15"/>
  <c r="J37" i="15" s="1"/>
  <c r="I37" i="15"/>
  <c r="G41" i="15"/>
  <c r="J41" i="15" s="1"/>
  <c r="I41" i="15"/>
  <c r="G40" i="15"/>
  <c r="J40" i="15" s="1"/>
  <c r="G39" i="15"/>
  <c r="J39" i="15" s="1"/>
  <c r="I39" i="15"/>
  <c r="I40" i="15"/>
  <c r="G50" i="18"/>
  <c r="J50" i="18" s="1"/>
  <c r="I50" i="18"/>
  <c r="G51" i="18"/>
  <c r="J51" i="18" s="1"/>
  <c r="I51" i="18"/>
  <c r="I52" i="18"/>
  <c r="G52" i="18"/>
  <c r="J52" i="18" s="1"/>
  <c r="J49" i="18"/>
  <c r="I49" i="18"/>
  <c r="G53" i="18"/>
  <c r="J53" i="18" s="1"/>
  <c r="I53" i="18"/>
  <c r="I42" i="15"/>
  <c r="G42" i="15"/>
  <c r="J42" i="15" s="1"/>
  <c r="I43" i="15"/>
  <c r="G43" i="15"/>
  <c r="J43" i="15" s="1"/>
  <c r="I44" i="15"/>
  <c r="I48" i="15"/>
  <c r="G45" i="15"/>
  <c r="J45" i="15" s="1"/>
  <c r="I46" i="15"/>
  <c r="I45" i="15"/>
  <c r="G44" i="15"/>
  <c r="J44" i="15" s="1"/>
  <c r="G48" i="15"/>
  <c r="J48" i="15" s="1"/>
  <c r="G46" i="15"/>
  <c r="J46" i="15" s="1"/>
  <c r="G47" i="15"/>
  <c r="J47" i="15" s="1"/>
  <c r="I47" i="15"/>
  <c r="J49" i="16"/>
  <c r="G52" i="16"/>
  <c r="J52" i="16" s="1"/>
  <c r="G51" i="16"/>
  <c r="J51" i="16" s="1"/>
  <c r="I51" i="16"/>
  <c r="G50" i="16"/>
  <c r="J50" i="16" s="1"/>
  <c r="I50" i="16"/>
  <c r="I49" i="16"/>
  <c r="J26" i="20"/>
  <c r="J113" i="20" s="1"/>
  <c r="J2" i="20" s="1"/>
  <c r="I26" i="20"/>
  <c r="G111" i="15"/>
  <c r="J111" i="15" s="1"/>
  <c r="I110" i="15"/>
  <c r="I111" i="15"/>
  <c r="G110" i="15"/>
  <c r="J110" i="15" s="1"/>
  <c r="I58" i="18"/>
  <c r="I55" i="18"/>
  <c r="I60" i="18"/>
  <c r="I61" i="18"/>
  <c r="I54" i="18"/>
  <c r="I59" i="18"/>
  <c r="I56" i="18"/>
  <c r="I57" i="18"/>
  <c r="G101" i="18"/>
  <c r="J101" i="18" s="1"/>
  <c r="I43" i="17"/>
  <c r="I44" i="17"/>
  <c r="I42" i="17"/>
  <c r="I47" i="17"/>
  <c r="I48" i="17"/>
  <c r="I46" i="17"/>
  <c r="I39" i="17"/>
  <c r="I41" i="17"/>
  <c r="I45" i="17"/>
  <c r="I40" i="17"/>
  <c r="I38" i="17"/>
  <c r="I62" i="19"/>
  <c r="J49" i="19"/>
  <c r="J110" i="19" s="1"/>
  <c r="I49" i="19"/>
  <c r="I104" i="18"/>
  <c r="I103" i="18"/>
  <c r="G104" i="18"/>
  <c r="J104" i="18" s="1"/>
  <c r="G103" i="18"/>
  <c r="J103" i="18" s="1"/>
  <c r="I101" i="18"/>
  <c r="I100" i="18"/>
  <c r="I101" i="16"/>
  <c r="I100" i="16"/>
  <c r="G100" i="16"/>
  <c r="J100" i="16" s="1"/>
  <c r="G104" i="16"/>
  <c r="J104" i="16" s="1"/>
  <c r="G103" i="16"/>
  <c r="J103" i="16" s="1"/>
  <c r="I104" i="15"/>
  <c r="I103" i="15"/>
  <c r="G104" i="15"/>
  <c r="J104" i="15" s="1"/>
  <c r="G103" i="15"/>
  <c r="J103" i="15" s="1"/>
  <c r="I101" i="15"/>
  <c r="I100" i="15"/>
  <c r="G101" i="15"/>
  <c r="J101" i="15" s="1"/>
  <c r="G100" i="15"/>
  <c r="J100" i="15" s="1"/>
  <c r="I109" i="18"/>
  <c r="I110" i="18"/>
  <c r="G109" i="18"/>
  <c r="J109" i="18" s="1"/>
  <c r="G110" i="18"/>
  <c r="J110" i="18" s="1"/>
  <c r="G67" i="18"/>
  <c r="J67" i="18" s="1"/>
  <c r="I64" i="18"/>
  <c r="G64" i="18"/>
  <c r="J64" i="18" s="1"/>
  <c r="I66" i="18"/>
  <c r="I73" i="18"/>
  <c r="I68" i="18"/>
  <c r="G73" i="18"/>
  <c r="J73" i="18" s="1"/>
  <c r="G68" i="18"/>
  <c r="J68" i="18" s="1"/>
  <c r="G65" i="18"/>
  <c r="J65" i="18" s="1"/>
  <c r="I71" i="18"/>
  <c r="G66" i="18"/>
  <c r="J66" i="18" s="1"/>
  <c r="I65" i="18"/>
  <c r="G71" i="18"/>
  <c r="J71" i="18" s="1"/>
  <c r="I70" i="18"/>
  <c r="G70" i="18"/>
  <c r="J70" i="18" s="1"/>
  <c r="I69" i="18"/>
  <c r="G69" i="18"/>
  <c r="J69" i="18" s="1"/>
  <c r="I74" i="18"/>
  <c r="I67" i="18"/>
  <c r="I72" i="18"/>
  <c r="G74" i="18"/>
  <c r="J74" i="18" s="1"/>
  <c r="G72" i="18"/>
  <c r="J72" i="18" s="1"/>
  <c r="I63" i="18"/>
  <c r="G63" i="18"/>
  <c r="J63" i="18" s="1"/>
  <c r="I87" i="18"/>
  <c r="G87" i="18"/>
  <c r="J87" i="18" s="1"/>
  <c r="I88" i="18"/>
  <c r="G88" i="18"/>
  <c r="J88" i="18" s="1"/>
  <c r="I86" i="18"/>
  <c r="G86" i="18"/>
  <c r="J86" i="18" s="1"/>
  <c r="I106" i="18"/>
  <c r="G107" i="18"/>
  <c r="J107" i="18" s="1"/>
  <c r="G106" i="18"/>
  <c r="J106" i="18" s="1"/>
  <c r="I107" i="18"/>
  <c r="G98" i="18"/>
  <c r="J98" i="18" s="1"/>
  <c r="I98" i="18"/>
  <c r="I97" i="18"/>
  <c r="G97" i="18"/>
  <c r="J97" i="18" s="1"/>
  <c r="G35" i="18"/>
  <c r="J35" i="18" s="1"/>
  <c r="I33" i="18"/>
  <c r="I29" i="18"/>
  <c r="I28" i="18"/>
  <c r="G34" i="18"/>
  <c r="J34" i="18" s="1"/>
  <c r="G29" i="18"/>
  <c r="J29" i="18" s="1"/>
  <c r="G28" i="18"/>
  <c r="J28" i="18" s="1"/>
  <c r="I27" i="18"/>
  <c r="I32" i="18"/>
  <c r="G27" i="18"/>
  <c r="J27" i="18" s="1"/>
  <c r="G32" i="18"/>
  <c r="J32" i="18" s="1"/>
  <c r="G30" i="18"/>
  <c r="J30" i="18" s="1"/>
  <c r="I30" i="18"/>
  <c r="I34" i="18"/>
  <c r="G33" i="18"/>
  <c r="J33" i="18" s="1"/>
  <c r="I35" i="18"/>
  <c r="I31" i="18"/>
  <c r="G31" i="18"/>
  <c r="J31" i="18" s="1"/>
  <c r="G9" i="18"/>
  <c r="J9" i="18" s="1"/>
  <c r="G5" i="18"/>
  <c r="J5" i="18" s="1"/>
  <c r="I5" i="18"/>
  <c r="G8" i="18"/>
  <c r="J8" i="18" s="1"/>
  <c r="I9" i="18"/>
  <c r="I7" i="18"/>
  <c r="I6" i="18"/>
  <c r="G7" i="18"/>
  <c r="J7" i="18" s="1"/>
  <c r="G6" i="18"/>
  <c r="J6" i="18" s="1"/>
  <c r="I8" i="18"/>
  <c r="I81" i="18"/>
  <c r="G76" i="18"/>
  <c r="J76" i="18" s="1"/>
  <c r="I84" i="18"/>
  <c r="G84" i="18"/>
  <c r="J84" i="18" s="1"/>
  <c r="I78" i="18"/>
  <c r="G78" i="18"/>
  <c r="J78" i="18" s="1"/>
  <c r="I83" i="18"/>
  <c r="G83" i="18"/>
  <c r="J83" i="18" s="1"/>
  <c r="G77" i="18"/>
  <c r="J77" i="18" s="1"/>
  <c r="I76" i="18"/>
  <c r="I80" i="18"/>
  <c r="G80" i="18"/>
  <c r="J80" i="18" s="1"/>
  <c r="G81" i="18"/>
  <c r="J81" i="18" s="1"/>
  <c r="G82" i="18"/>
  <c r="J82" i="18" s="1"/>
  <c r="G79" i="18"/>
  <c r="J79" i="18" s="1"/>
  <c r="I79" i="18"/>
  <c r="I82" i="18"/>
  <c r="I23" i="18"/>
  <c r="I18" i="18"/>
  <c r="G18" i="18"/>
  <c r="J18" i="18" s="1"/>
  <c r="G17" i="18"/>
  <c r="J17" i="18" s="1"/>
  <c r="G22" i="18"/>
  <c r="J22" i="18" s="1"/>
  <c r="I19" i="18"/>
  <c r="G21" i="18"/>
  <c r="J21" i="18" s="1"/>
  <c r="G20" i="18"/>
  <c r="J20" i="18" s="1"/>
  <c r="I25" i="18"/>
  <c r="G19" i="18"/>
  <c r="J19" i="18" s="1"/>
  <c r="G13" i="18"/>
  <c r="J13" i="18" s="1"/>
  <c r="I24" i="18"/>
  <c r="G25" i="18"/>
  <c r="J25" i="18" s="1"/>
  <c r="I16" i="18"/>
  <c r="G15" i="18"/>
  <c r="J15" i="18" s="1"/>
  <c r="G16" i="18"/>
  <c r="J16" i="18" s="1"/>
  <c r="I13" i="18"/>
  <c r="G23" i="18"/>
  <c r="J23" i="18" s="1"/>
  <c r="I20" i="18"/>
  <c r="I15" i="18"/>
  <c r="G24" i="18"/>
  <c r="J24" i="18" s="1"/>
  <c r="I17" i="18"/>
  <c r="I14" i="18"/>
  <c r="G14" i="18"/>
  <c r="J14" i="18" s="1"/>
  <c r="I12" i="18"/>
  <c r="G11" i="18"/>
  <c r="J11" i="18" s="1"/>
  <c r="I22" i="18"/>
  <c r="N33" i="18"/>
  <c r="I11" i="18"/>
  <c r="I21" i="18"/>
  <c r="G12" i="18"/>
  <c r="J12" i="18" s="1"/>
  <c r="G61" i="18"/>
  <c r="J61" i="18" s="1"/>
  <c r="G54" i="18"/>
  <c r="J54" i="18" s="1"/>
  <c r="G59" i="18"/>
  <c r="J59" i="18" s="1"/>
  <c r="G55" i="18"/>
  <c r="J55" i="18" s="1"/>
  <c r="G57" i="18"/>
  <c r="J57" i="18" s="1"/>
  <c r="G58" i="18"/>
  <c r="J58" i="18" s="1"/>
  <c r="G60" i="18"/>
  <c r="J60" i="18" s="1"/>
  <c r="G56" i="18"/>
  <c r="J56" i="18" s="1"/>
  <c r="I92" i="18"/>
  <c r="I95" i="18"/>
  <c r="I94" i="18"/>
  <c r="G91" i="18"/>
  <c r="J91" i="18" s="1"/>
  <c r="I90" i="18"/>
  <c r="G92" i="18"/>
  <c r="J92" i="18" s="1"/>
  <c r="G90" i="18"/>
  <c r="J90" i="18" s="1"/>
  <c r="G94" i="18"/>
  <c r="J94" i="18" s="1"/>
  <c r="G95" i="18"/>
  <c r="J95" i="18" s="1"/>
  <c r="I93" i="18"/>
  <c r="I91" i="18"/>
  <c r="G93" i="18"/>
  <c r="J93" i="18" s="1"/>
  <c r="I54" i="17"/>
  <c r="I59" i="17"/>
  <c r="I51" i="17"/>
  <c r="G53" i="17"/>
  <c r="J53" i="17" s="1"/>
  <c r="I52" i="17"/>
  <c r="G58" i="17"/>
  <c r="J58" i="17" s="1"/>
  <c r="I53" i="17"/>
  <c r="I50" i="17"/>
  <c r="G51" i="17"/>
  <c r="J51" i="17" s="1"/>
  <c r="I55" i="17"/>
  <c r="G50" i="17"/>
  <c r="J50" i="17" s="1"/>
  <c r="I58" i="17"/>
  <c r="I60" i="17"/>
  <c r="I61" i="17"/>
  <c r="G54" i="17"/>
  <c r="J54" i="17" s="1"/>
  <c r="I56" i="17"/>
  <c r="G61" i="17"/>
  <c r="J61" i="17" s="1"/>
  <c r="I57" i="17"/>
  <c r="G57" i="17"/>
  <c r="J57" i="17" s="1"/>
  <c r="G60" i="17"/>
  <c r="J60" i="17" s="1"/>
  <c r="G56" i="17"/>
  <c r="J56" i="17" s="1"/>
  <c r="G59" i="17"/>
  <c r="J59" i="17" s="1"/>
  <c r="G55" i="17"/>
  <c r="J55" i="17" s="1"/>
  <c r="G52" i="17"/>
  <c r="J52" i="17" s="1"/>
  <c r="I31" i="17"/>
  <c r="G31" i="17"/>
  <c r="J31" i="17" s="1"/>
  <c r="G35" i="17"/>
  <c r="J35" i="17" s="1"/>
  <c r="G27" i="17"/>
  <c r="J27" i="17" s="1"/>
  <c r="I35" i="17"/>
  <c r="I30" i="17"/>
  <c r="G30" i="17"/>
  <c r="J30" i="17" s="1"/>
  <c r="G28" i="17"/>
  <c r="J28" i="17" s="1"/>
  <c r="I33" i="17"/>
  <c r="G34" i="17"/>
  <c r="J34" i="17" s="1"/>
  <c r="I28" i="17"/>
  <c r="G29" i="17"/>
  <c r="J29" i="17" s="1"/>
  <c r="G33" i="17"/>
  <c r="J33" i="17" s="1"/>
  <c r="I34" i="17"/>
  <c r="I29" i="17"/>
  <c r="I27" i="17"/>
  <c r="I32" i="17"/>
  <c r="G32" i="17"/>
  <c r="J32" i="17" s="1"/>
  <c r="I7" i="17"/>
  <c r="G7" i="17"/>
  <c r="J7" i="17" s="1"/>
  <c r="I5" i="17"/>
  <c r="G9" i="17"/>
  <c r="J9" i="17" s="1"/>
  <c r="I8" i="17"/>
  <c r="I9" i="17"/>
  <c r="G8" i="17"/>
  <c r="J8" i="17" s="1"/>
  <c r="G6" i="17"/>
  <c r="J6" i="17" s="1"/>
  <c r="I6" i="17"/>
  <c r="G5" i="17"/>
  <c r="J5" i="17" s="1"/>
  <c r="I25" i="17"/>
  <c r="I13" i="17"/>
  <c r="G25" i="17"/>
  <c r="J25" i="17" s="1"/>
  <c r="I18" i="17"/>
  <c r="G12" i="17"/>
  <c r="J12" i="17" s="1"/>
  <c r="G11" i="17"/>
  <c r="J11" i="17" s="1"/>
  <c r="I15" i="17"/>
  <c r="I14" i="17"/>
  <c r="I19" i="17"/>
  <c r="G20" i="17"/>
  <c r="J20" i="17" s="1"/>
  <c r="G17" i="17"/>
  <c r="J17" i="17" s="1"/>
  <c r="G19" i="17"/>
  <c r="J19" i="17" s="1"/>
  <c r="I21" i="17"/>
  <c r="I20" i="17"/>
  <c r="I12" i="17"/>
  <c r="I11" i="17"/>
  <c r="G21" i="17"/>
  <c r="J21" i="17" s="1"/>
  <c r="I23" i="17"/>
  <c r="G23" i="17"/>
  <c r="J23" i="17" s="1"/>
  <c r="G24" i="17"/>
  <c r="J24" i="17" s="1"/>
  <c r="I22" i="17"/>
  <c r="G15" i="17"/>
  <c r="J15" i="17" s="1"/>
  <c r="G22" i="17"/>
  <c r="J22" i="17" s="1"/>
  <c r="I24" i="17"/>
  <c r="G13" i="17"/>
  <c r="J13" i="17" s="1"/>
  <c r="G14" i="17"/>
  <c r="J14" i="17" s="1"/>
  <c r="G18" i="17"/>
  <c r="J18" i="17" s="1"/>
  <c r="I17" i="17"/>
  <c r="I16" i="17"/>
  <c r="G16" i="17"/>
  <c r="J16" i="17" s="1"/>
  <c r="G68" i="17"/>
  <c r="J68" i="17" s="1"/>
  <c r="I68" i="17"/>
  <c r="I67" i="17"/>
  <c r="G67" i="17"/>
  <c r="J67" i="17" s="1"/>
  <c r="I64" i="17"/>
  <c r="I65" i="17"/>
  <c r="G64" i="17"/>
  <c r="J64" i="17" s="1"/>
  <c r="G65" i="17"/>
  <c r="J65" i="17" s="1"/>
  <c r="G63" i="17"/>
  <c r="J63" i="17" s="1"/>
  <c r="G70" i="17"/>
  <c r="J70" i="17" s="1"/>
  <c r="I70" i="17"/>
  <c r="I63" i="17"/>
  <c r="I69" i="17"/>
  <c r="G69" i="17"/>
  <c r="J69" i="17" s="1"/>
  <c r="G66" i="17"/>
  <c r="J66" i="17" s="1"/>
  <c r="G71" i="17"/>
  <c r="J71" i="17" s="1"/>
  <c r="I66" i="17"/>
  <c r="I71" i="17"/>
  <c r="G47" i="17"/>
  <c r="J47" i="17" s="1"/>
  <c r="G42" i="17"/>
  <c r="J42" i="17" s="1"/>
  <c r="G46" i="17"/>
  <c r="J46" i="17" s="1"/>
  <c r="G45" i="17"/>
  <c r="J45" i="17" s="1"/>
  <c r="G44" i="17"/>
  <c r="J44" i="17" s="1"/>
  <c r="G48" i="17"/>
  <c r="J48" i="17" s="1"/>
  <c r="I37" i="17"/>
  <c r="G38" i="17"/>
  <c r="J38" i="17" s="1"/>
  <c r="G37" i="17"/>
  <c r="J37" i="17" s="1"/>
  <c r="G40" i="17"/>
  <c r="J40" i="17" s="1"/>
  <c r="G43" i="17"/>
  <c r="J43" i="17" s="1"/>
  <c r="G41" i="17"/>
  <c r="J41" i="17" s="1"/>
  <c r="G39" i="17"/>
  <c r="J39" i="17" s="1"/>
  <c r="G94" i="16"/>
  <c r="J94" i="16" s="1"/>
  <c r="I94" i="16"/>
  <c r="G93" i="16"/>
  <c r="J93" i="16" s="1"/>
  <c r="I93" i="16"/>
  <c r="I95" i="16"/>
  <c r="I91" i="16"/>
  <c r="G95" i="16"/>
  <c r="J95" i="16" s="1"/>
  <c r="I90" i="16"/>
  <c r="G91" i="16"/>
  <c r="J91" i="16" s="1"/>
  <c r="G90" i="16"/>
  <c r="J90" i="16" s="1"/>
  <c r="G92" i="16"/>
  <c r="J92" i="16" s="1"/>
  <c r="I92" i="16"/>
  <c r="I28" i="16"/>
  <c r="G28" i="16"/>
  <c r="J28" i="16" s="1"/>
  <c r="I31" i="16"/>
  <c r="G31" i="16"/>
  <c r="J31" i="16" s="1"/>
  <c r="I34" i="16"/>
  <c r="I35" i="16"/>
  <c r="G29" i="16"/>
  <c r="J29" i="16" s="1"/>
  <c r="G34" i="16"/>
  <c r="J34" i="16" s="1"/>
  <c r="G35" i="16"/>
  <c r="J35" i="16" s="1"/>
  <c r="I27" i="16"/>
  <c r="I33" i="16"/>
  <c r="I30" i="16"/>
  <c r="G33" i="16"/>
  <c r="J33" i="16" s="1"/>
  <c r="G30" i="16"/>
  <c r="J30" i="16" s="1"/>
  <c r="G27" i="16"/>
  <c r="J27" i="16" s="1"/>
  <c r="I29" i="16"/>
  <c r="I32" i="16"/>
  <c r="G32" i="16"/>
  <c r="J32" i="16" s="1"/>
  <c r="I5" i="16"/>
  <c r="I8" i="16"/>
  <c r="G5" i="16"/>
  <c r="J5" i="16" s="1"/>
  <c r="G6" i="16"/>
  <c r="J6" i="16" s="1"/>
  <c r="G9" i="16"/>
  <c r="J9" i="16" s="1"/>
  <c r="I9" i="16"/>
  <c r="I6" i="16"/>
  <c r="G8" i="16"/>
  <c r="J8" i="16" s="1"/>
  <c r="I7" i="16"/>
  <c r="G7" i="16"/>
  <c r="J7" i="16" s="1"/>
  <c r="G98" i="16"/>
  <c r="J98" i="16" s="1"/>
  <c r="G97" i="16"/>
  <c r="J97" i="16" s="1"/>
  <c r="I97" i="16"/>
  <c r="I98" i="16"/>
  <c r="I109" i="16"/>
  <c r="G109" i="16"/>
  <c r="J109" i="16" s="1"/>
  <c r="I110" i="16"/>
  <c r="G110" i="16"/>
  <c r="J110" i="16" s="1"/>
  <c r="I88" i="16"/>
  <c r="G88" i="16"/>
  <c r="J88" i="16" s="1"/>
  <c r="G87" i="16"/>
  <c r="J87" i="16" s="1"/>
  <c r="I87" i="16"/>
  <c r="I86" i="16"/>
  <c r="G86" i="16"/>
  <c r="J86" i="16" s="1"/>
  <c r="I107" i="16"/>
  <c r="G107" i="16"/>
  <c r="J107" i="16" s="1"/>
  <c r="J106" i="16"/>
  <c r="I106" i="16"/>
  <c r="G80" i="16"/>
  <c r="J80" i="16" s="1"/>
  <c r="I81" i="16"/>
  <c r="I80" i="16"/>
  <c r="I79" i="16"/>
  <c r="I77" i="16"/>
  <c r="G79" i="16"/>
  <c r="J79" i="16" s="1"/>
  <c r="G77" i="16"/>
  <c r="J77" i="16" s="1"/>
  <c r="G81" i="16"/>
  <c r="J81" i="16" s="1"/>
  <c r="G78" i="16"/>
  <c r="J78" i="16" s="1"/>
  <c r="I78" i="16"/>
  <c r="I83" i="16"/>
  <c r="G76" i="16"/>
  <c r="J76" i="16" s="1"/>
  <c r="G83" i="16"/>
  <c r="J83" i="16" s="1"/>
  <c r="G82" i="16"/>
  <c r="J82" i="16" s="1"/>
  <c r="I84" i="16"/>
  <c r="G84" i="16"/>
  <c r="J84" i="16" s="1"/>
  <c r="I82" i="16"/>
  <c r="I76" i="16"/>
  <c r="I70" i="16"/>
  <c r="I64" i="16"/>
  <c r="G64" i="16"/>
  <c r="J64" i="16" s="1"/>
  <c r="I66" i="16"/>
  <c r="I74" i="16"/>
  <c r="G73" i="16"/>
  <c r="J73" i="16" s="1"/>
  <c r="I67" i="16"/>
  <c r="G66" i="16"/>
  <c r="J66" i="16" s="1"/>
  <c r="G74" i="16"/>
  <c r="J74" i="16" s="1"/>
  <c r="G67" i="16"/>
  <c r="J67" i="16" s="1"/>
  <c r="G63" i="16"/>
  <c r="J63" i="16" s="1"/>
  <c r="I72" i="16"/>
  <c r="G70" i="16"/>
  <c r="J70" i="16" s="1"/>
  <c r="G72" i="16"/>
  <c r="J72" i="16" s="1"/>
  <c r="I63" i="16"/>
  <c r="I65" i="16"/>
  <c r="I69" i="16"/>
  <c r="G69" i="16"/>
  <c r="J69" i="16" s="1"/>
  <c r="I73" i="16"/>
  <c r="G65" i="16"/>
  <c r="J65" i="16" s="1"/>
  <c r="I71" i="16"/>
  <c r="G71" i="16"/>
  <c r="J71" i="16" s="1"/>
  <c r="I68" i="16"/>
  <c r="G68" i="16"/>
  <c r="J68" i="16" s="1"/>
  <c r="G17" i="16"/>
  <c r="J17" i="16" s="1"/>
  <c r="I20" i="16"/>
  <c r="G20" i="16"/>
  <c r="J20" i="16" s="1"/>
  <c r="I17" i="16"/>
  <c r="I12" i="16"/>
  <c r="I14" i="16"/>
  <c r="I15" i="16"/>
  <c r="G12" i="16"/>
  <c r="J12" i="16" s="1"/>
  <c r="I24" i="16"/>
  <c r="G24" i="16"/>
  <c r="J24" i="16" s="1"/>
  <c r="I19" i="16"/>
  <c r="I21" i="16"/>
  <c r="I13" i="16"/>
  <c r="G23" i="16"/>
  <c r="J23" i="16" s="1"/>
  <c r="G13" i="16"/>
  <c r="J13" i="16" s="1"/>
  <c r="G19" i="16"/>
  <c r="J19" i="16" s="1"/>
  <c r="I11" i="16"/>
  <c r="G15" i="16"/>
  <c r="J15" i="16" s="1"/>
  <c r="G11" i="16"/>
  <c r="J11" i="16" s="1"/>
  <c r="I25" i="16"/>
  <c r="G14" i="16"/>
  <c r="J14" i="16" s="1"/>
  <c r="G16" i="16"/>
  <c r="J16" i="16" s="1"/>
  <c r="I16" i="16"/>
  <c r="I18" i="16"/>
  <c r="G21" i="16"/>
  <c r="J21" i="16" s="1"/>
  <c r="G22" i="16"/>
  <c r="J22" i="16" s="1"/>
  <c r="G18" i="16"/>
  <c r="J18" i="16" s="1"/>
  <c r="I22" i="16"/>
  <c r="N33" i="16"/>
  <c r="G25" i="16"/>
  <c r="J25" i="16" s="1"/>
  <c r="I23" i="16"/>
  <c r="I61" i="16"/>
  <c r="I58" i="16"/>
  <c r="I55" i="16"/>
  <c r="I56" i="16"/>
  <c r="I59" i="16"/>
  <c r="I60" i="16"/>
  <c r="I54" i="16"/>
  <c r="I57" i="16"/>
  <c r="I53" i="16"/>
  <c r="G57" i="16"/>
  <c r="J57" i="16" s="1"/>
  <c r="G61" i="16"/>
  <c r="J61" i="16" s="1"/>
  <c r="G58" i="16"/>
  <c r="J58" i="16" s="1"/>
  <c r="G54" i="16"/>
  <c r="J54" i="16" s="1"/>
  <c r="G55" i="16"/>
  <c r="J55" i="16" s="1"/>
  <c r="G56" i="16"/>
  <c r="J56" i="16" s="1"/>
  <c r="G59" i="16"/>
  <c r="J59" i="16" s="1"/>
  <c r="G60" i="16"/>
  <c r="J60" i="16" s="1"/>
  <c r="G53" i="16"/>
  <c r="I7" i="15"/>
  <c r="I5" i="15"/>
  <c r="G9" i="15"/>
  <c r="J9" i="15" s="1"/>
  <c r="I8" i="15"/>
  <c r="G5" i="15"/>
  <c r="J5" i="15" s="1"/>
  <c r="G6" i="15"/>
  <c r="J6" i="15" s="1"/>
  <c r="I9" i="15"/>
  <c r="I6" i="15"/>
  <c r="G8" i="15"/>
  <c r="J8" i="15" s="1"/>
  <c r="G7" i="15"/>
  <c r="J7" i="15" s="1"/>
  <c r="G15" i="15"/>
  <c r="J15" i="15" s="1"/>
  <c r="G17" i="15"/>
  <c r="J17" i="15" s="1"/>
  <c r="I20" i="15"/>
  <c r="G20" i="15"/>
  <c r="J20" i="15" s="1"/>
  <c r="I17" i="15"/>
  <c r="I13" i="15"/>
  <c r="I14" i="15"/>
  <c r="G14" i="15"/>
  <c r="J14" i="15" s="1"/>
  <c r="G19" i="15"/>
  <c r="J19" i="15" s="1"/>
  <c r="G18" i="15"/>
  <c r="J18" i="15" s="1"/>
  <c r="G13" i="15"/>
  <c r="J13" i="15" s="1"/>
  <c r="I19" i="15"/>
  <c r="I18" i="15"/>
  <c r="G23" i="15"/>
  <c r="J23" i="15" s="1"/>
  <c r="I21" i="15"/>
  <c r="I15" i="15"/>
  <c r="I11" i="15"/>
  <c r="G16" i="15"/>
  <c r="J16" i="15" s="1"/>
  <c r="I25" i="15"/>
  <c r="G22" i="15"/>
  <c r="J22" i="15" s="1"/>
  <c r="G12" i="15"/>
  <c r="J12" i="15" s="1"/>
  <c r="I23" i="15"/>
  <c r="N33" i="15"/>
  <c r="G21" i="15"/>
  <c r="J21" i="15" s="1"/>
  <c r="G25" i="15"/>
  <c r="J25" i="15" s="1"/>
  <c r="I24" i="15"/>
  <c r="G24" i="15"/>
  <c r="J24" i="15" s="1"/>
  <c r="G11" i="15"/>
  <c r="J11" i="15" s="1"/>
  <c r="I12" i="15"/>
  <c r="I16" i="15"/>
  <c r="I22" i="15"/>
  <c r="G31" i="15"/>
  <c r="J31" i="15" s="1"/>
  <c r="I35" i="15"/>
  <c r="G28" i="15"/>
  <c r="J28" i="15" s="1"/>
  <c r="I29" i="15"/>
  <c r="G32" i="15"/>
  <c r="J32" i="15" s="1"/>
  <c r="G30" i="15"/>
  <c r="J30" i="15" s="1"/>
  <c r="I31" i="15"/>
  <c r="I34" i="15"/>
  <c r="G35" i="15"/>
  <c r="J35" i="15" s="1"/>
  <c r="G29" i="15"/>
  <c r="J29" i="15" s="1"/>
  <c r="G34" i="15"/>
  <c r="J34" i="15" s="1"/>
  <c r="I33" i="15"/>
  <c r="G33" i="15"/>
  <c r="J33" i="15" s="1"/>
  <c r="I28" i="15"/>
  <c r="I32" i="15"/>
  <c r="I30" i="15"/>
  <c r="I27" i="15"/>
  <c r="G27" i="15"/>
  <c r="J27" i="15" s="1"/>
  <c r="I66" i="15"/>
  <c r="G66" i="15"/>
  <c r="J66" i="15" s="1"/>
  <c r="I64" i="15"/>
  <c r="I73" i="15"/>
  <c r="I67" i="15"/>
  <c r="I68" i="15"/>
  <c r="G70" i="15"/>
  <c r="J70" i="15" s="1"/>
  <c r="I71" i="15"/>
  <c r="I69" i="15"/>
  <c r="G69" i="15"/>
  <c r="J69" i="15" s="1"/>
  <c r="G65" i="15"/>
  <c r="J65" i="15" s="1"/>
  <c r="I74" i="15"/>
  <c r="G74" i="15"/>
  <c r="J74" i="15" s="1"/>
  <c r="G68" i="15"/>
  <c r="J68" i="15" s="1"/>
  <c r="G64" i="15"/>
  <c r="J64" i="15" s="1"/>
  <c r="I72" i="15"/>
  <c r="G71" i="15"/>
  <c r="J71" i="15" s="1"/>
  <c r="G72" i="15"/>
  <c r="J72" i="15" s="1"/>
  <c r="G73" i="15"/>
  <c r="J73" i="15" s="1"/>
  <c r="G67" i="15"/>
  <c r="J67" i="15" s="1"/>
  <c r="I70" i="15"/>
  <c r="I65" i="15"/>
  <c r="I63" i="15"/>
  <c r="G63" i="15"/>
  <c r="J63" i="15" s="1"/>
  <c r="G77" i="15"/>
  <c r="J77" i="15" s="1"/>
  <c r="I78" i="15"/>
  <c r="I84" i="15"/>
  <c r="G78" i="15"/>
  <c r="J78" i="15" s="1"/>
  <c r="I77" i="15"/>
  <c r="G84" i="15"/>
  <c r="J84" i="15" s="1"/>
  <c r="I83" i="15"/>
  <c r="G83" i="15"/>
  <c r="J83" i="15" s="1"/>
  <c r="I80" i="15"/>
  <c r="G80" i="15"/>
  <c r="J80" i="15" s="1"/>
  <c r="I76" i="15"/>
  <c r="I81" i="15"/>
  <c r="G79" i="15"/>
  <c r="J79" i="15" s="1"/>
  <c r="I79" i="15"/>
  <c r="G76" i="15"/>
  <c r="J76" i="15" s="1"/>
  <c r="G81" i="15"/>
  <c r="J81" i="15" s="1"/>
  <c r="I82" i="15"/>
  <c r="G82" i="15"/>
  <c r="J82" i="15" s="1"/>
  <c r="I106" i="15"/>
  <c r="G106" i="15"/>
  <c r="J106" i="15" s="1"/>
  <c r="G107" i="15"/>
  <c r="J107" i="15" s="1"/>
  <c r="I107" i="15"/>
  <c r="I92" i="15"/>
  <c r="G90" i="15"/>
  <c r="J90" i="15" s="1"/>
  <c r="I90" i="15"/>
  <c r="G92" i="15"/>
  <c r="J92" i="15" s="1"/>
  <c r="G95" i="15"/>
  <c r="J95" i="15" s="1"/>
  <c r="I93" i="15"/>
  <c r="G93" i="15"/>
  <c r="J93" i="15" s="1"/>
  <c r="G94" i="15"/>
  <c r="J94" i="15" s="1"/>
  <c r="I91" i="15"/>
  <c r="G91" i="15"/>
  <c r="J91" i="15" s="1"/>
  <c r="I94" i="15"/>
  <c r="I95" i="15"/>
  <c r="I60" i="15"/>
  <c r="I53" i="15"/>
  <c r="I58" i="15"/>
  <c r="I61" i="15"/>
  <c r="I52" i="15"/>
  <c r="I57" i="15"/>
  <c r="I59" i="15"/>
  <c r="I56" i="15"/>
  <c r="I54" i="15"/>
  <c r="I55" i="15"/>
  <c r="I109" i="15"/>
  <c r="G109" i="15"/>
  <c r="J109" i="15" s="1"/>
  <c r="I86" i="15"/>
  <c r="G87" i="15"/>
  <c r="J87" i="15" s="1"/>
  <c r="G86" i="15"/>
  <c r="J86" i="15" s="1"/>
  <c r="I87" i="15"/>
  <c r="G88" i="15"/>
  <c r="J88" i="15" s="1"/>
  <c r="I88" i="15"/>
  <c r="G98" i="15"/>
  <c r="J98" i="15" s="1"/>
  <c r="I98" i="15"/>
  <c r="I97" i="15"/>
  <c r="G97" i="15"/>
  <c r="J97" i="15" s="1"/>
  <c r="I51" i="15"/>
  <c r="G51" i="15"/>
  <c r="J51" i="15" s="1"/>
  <c r="G50" i="15"/>
  <c r="J50" i="15" s="1"/>
  <c r="G59" i="15"/>
  <c r="J59" i="15" s="1"/>
  <c r="G55" i="15"/>
  <c r="J55" i="15" s="1"/>
  <c r="I50" i="15"/>
  <c r="G52" i="15"/>
  <c r="J52" i="15" s="1"/>
  <c r="G61" i="15"/>
  <c r="J61" i="15" s="1"/>
  <c r="G53" i="15"/>
  <c r="J53" i="15" s="1"/>
  <c r="G60" i="15"/>
  <c r="J60" i="15" s="1"/>
  <c r="G57" i="15"/>
  <c r="J57" i="15" s="1"/>
  <c r="G56" i="15"/>
  <c r="J56" i="15" s="1"/>
  <c r="G58" i="15"/>
  <c r="J58" i="15" s="1"/>
  <c r="G54" i="15"/>
  <c r="J54" i="15" s="1"/>
  <c r="J112" i="15" l="1"/>
  <c r="J53" i="16"/>
  <c r="J62" i="16" s="1"/>
  <c r="J105" i="16"/>
  <c r="I112" i="15"/>
  <c r="J2" i="19"/>
  <c r="J105" i="18"/>
  <c r="I105" i="18"/>
  <c r="J105" i="15"/>
  <c r="I105" i="15"/>
  <c r="J75" i="15"/>
  <c r="I108" i="18"/>
  <c r="J102" i="18"/>
  <c r="J99" i="18"/>
  <c r="J89" i="18"/>
  <c r="J99" i="16"/>
  <c r="J108" i="16"/>
  <c r="I99" i="18"/>
  <c r="I89" i="18"/>
  <c r="I102" i="18"/>
  <c r="J72" i="17"/>
  <c r="I26" i="17"/>
  <c r="I75" i="16"/>
  <c r="J89" i="16"/>
  <c r="I89" i="16"/>
  <c r="I85" i="16"/>
  <c r="I62" i="15"/>
  <c r="J96" i="15"/>
  <c r="I36" i="15"/>
  <c r="J102" i="15"/>
  <c r="I10" i="18"/>
  <c r="J36" i="18"/>
  <c r="I36" i="18"/>
  <c r="I26" i="18"/>
  <c r="I85" i="18"/>
  <c r="J75" i="18"/>
  <c r="J96" i="18"/>
  <c r="I75" i="18"/>
  <c r="J111" i="18"/>
  <c r="J10" i="18"/>
  <c r="I62" i="18"/>
  <c r="J85" i="18"/>
  <c r="I96" i="18"/>
  <c r="J26" i="18"/>
  <c r="J108" i="18"/>
  <c r="I111" i="18"/>
  <c r="J10" i="17"/>
  <c r="J36" i="17"/>
  <c r="J49" i="17"/>
  <c r="J62" i="17"/>
  <c r="I62" i="17"/>
  <c r="I49" i="17"/>
  <c r="J26" i="17"/>
  <c r="I36" i="17"/>
  <c r="I72" i="17"/>
  <c r="I10" i="17"/>
  <c r="I36" i="16"/>
  <c r="I102" i="16"/>
  <c r="J10" i="16"/>
  <c r="I10" i="16"/>
  <c r="J96" i="16"/>
  <c r="J75" i="16"/>
  <c r="J102" i="16"/>
  <c r="J26" i="16"/>
  <c r="I62" i="16"/>
  <c r="J85" i="16"/>
  <c r="I108" i="16"/>
  <c r="J36" i="16"/>
  <c r="I99" i="16"/>
  <c r="I26" i="16"/>
  <c r="J111" i="16"/>
  <c r="I96" i="16"/>
  <c r="I111" i="16"/>
  <c r="J108" i="15"/>
  <c r="J89" i="15"/>
  <c r="I108" i="15"/>
  <c r="J36" i="15"/>
  <c r="I85" i="15"/>
  <c r="I99" i="15"/>
  <c r="I89" i="15"/>
  <c r="J10" i="15"/>
  <c r="J62" i="15"/>
  <c r="I102" i="15"/>
  <c r="J49" i="15"/>
  <c r="J85" i="15"/>
  <c r="I26" i="15"/>
  <c r="I75" i="15"/>
  <c r="J99" i="15"/>
  <c r="I49" i="15"/>
  <c r="J26" i="15"/>
  <c r="I10" i="15"/>
  <c r="I96" i="15"/>
  <c r="J62" i="18" l="1"/>
  <c r="J113" i="18" s="1"/>
  <c r="J2" i="18" s="1"/>
  <c r="J74" i="17"/>
  <c r="J2" i="17" s="1"/>
  <c r="J113" i="16"/>
  <c r="J2" i="16" s="1"/>
  <c r="J114" i="15"/>
  <c r="J2" i="15" s="1"/>
  <c r="M108" i="1" l="1"/>
  <c r="L108" i="1"/>
  <c r="D108" i="1"/>
  <c r="M107" i="1"/>
  <c r="L107" i="1"/>
  <c r="E107" i="1"/>
  <c r="F107" i="1" s="1"/>
  <c r="M106" i="1"/>
  <c r="L106" i="1"/>
  <c r="E106" i="1"/>
  <c r="F106" i="1" s="1"/>
  <c r="K99" i="1"/>
  <c r="A100" i="1"/>
  <c r="A97" i="1"/>
  <c r="M96" i="1"/>
  <c r="L96" i="1"/>
  <c r="D96" i="1"/>
  <c r="M95" i="1"/>
  <c r="L95" i="1"/>
  <c r="E95" i="1"/>
  <c r="F95" i="1" s="1"/>
  <c r="M94" i="1"/>
  <c r="L94" i="1"/>
  <c r="E94" i="1"/>
  <c r="F94" i="1" s="1"/>
  <c r="M93" i="1"/>
  <c r="L93" i="1"/>
  <c r="E93" i="1"/>
  <c r="F93" i="1" s="1"/>
  <c r="M92" i="1"/>
  <c r="L92" i="1"/>
  <c r="E92" i="1"/>
  <c r="F92" i="1" s="1"/>
  <c r="M91" i="1"/>
  <c r="L91" i="1"/>
  <c r="E91" i="1"/>
  <c r="F91" i="1" s="1"/>
  <c r="M90" i="1"/>
  <c r="L90" i="1"/>
  <c r="E90" i="1"/>
  <c r="F90" i="1" s="1"/>
  <c r="M89" i="1"/>
  <c r="L89" i="1"/>
  <c r="K89" i="1"/>
  <c r="D89" i="1"/>
  <c r="M88" i="1"/>
  <c r="L88" i="1"/>
  <c r="E88" i="1"/>
  <c r="F88" i="1" s="1"/>
  <c r="M87" i="1"/>
  <c r="L87" i="1"/>
  <c r="E87" i="1"/>
  <c r="F87" i="1" s="1"/>
  <c r="M86" i="1"/>
  <c r="L86" i="1"/>
  <c r="E86" i="1"/>
  <c r="F86" i="1" s="1"/>
  <c r="D85" i="1"/>
  <c r="A82" i="1"/>
  <c r="E83" i="1" s="1"/>
  <c r="F83" i="1" s="1"/>
  <c r="A79" i="1"/>
  <c r="E80" i="1" s="1"/>
  <c r="F80" i="1" s="1"/>
  <c r="A76" i="1"/>
  <c r="M85" i="1" s="1"/>
  <c r="M75" i="1"/>
  <c r="L75" i="1"/>
  <c r="K75" i="1"/>
  <c r="M74" i="1"/>
  <c r="L74" i="1"/>
  <c r="E74" i="1"/>
  <c r="D74" i="1"/>
  <c r="M73" i="1"/>
  <c r="L73" i="1"/>
  <c r="E73" i="1"/>
  <c r="D73" i="1"/>
  <c r="M72" i="1"/>
  <c r="L72" i="1"/>
  <c r="E72" i="1"/>
  <c r="D72" i="1"/>
  <c r="M71" i="1"/>
  <c r="L71" i="1"/>
  <c r="E71" i="1"/>
  <c r="D71" i="1"/>
  <c r="M70" i="1"/>
  <c r="L70" i="1"/>
  <c r="E70" i="1"/>
  <c r="D70" i="1"/>
  <c r="AA69" i="1"/>
  <c r="M69" i="1"/>
  <c r="L69" i="1"/>
  <c r="E69" i="1"/>
  <c r="D69" i="1"/>
  <c r="M68" i="1"/>
  <c r="L68" i="1"/>
  <c r="E68" i="1"/>
  <c r="D68" i="1"/>
  <c r="M67" i="1"/>
  <c r="L67" i="1"/>
  <c r="E67" i="1"/>
  <c r="D67" i="1"/>
  <c r="M66" i="1"/>
  <c r="L66" i="1"/>
  <c r="E66" i="1"/>
  <c r="D66" i="1"/>
  <c r="M65" i="1"/>
  <c r="L65" i="1"/>
  <c r="E65" i="1"/>
  <c r="D65" i="1"/>
  <c r="M64" i="1"/>
  <c r="L64" i="1"/>
  <c r="E64" i="1"/>
  <c r="D64" i="1"/>
  <c r="M63" i="1"/>
  <c r="L63" i="1"/>
  <c r="E63" i="1"/>
  <c r="D63" i="1"/>
  <c r="M62" i="1"/>
  <c r="L62" i="1"/>
  <c r="M61" i="1"/>
  <c r="L61" i="1"/>
  <c r="E61" i="1"/>
  <c r="D61" i="1"/>
  <c r="M60" i="1"/>
  <c r="L60" i="1"/>
  <c r="E60" i="1"/>
  <c r="D60" i="1"/>
  <c r="M59" i="1"/>
  <c r="L59" i="1"/>
  <c r="E59" i="1"/>
  <c r="D59" i="1"/>
  <c r="M58" i="1"/>
  <c r="L58" i="1"/>
  <c r="E58" i="1"/>
  <c r="D58" i="1"/>
  <c r="M57" i="1"/>
  <c r="L57" i="1"/>
  <c r="E57" i="1"/>
  <c r="D57" i="1"/>
  <c r="M56" i="1"/>
  <c r="L56" i="1"/>
  <c r="E56" i="1"/>
  <c r="D56" i="1"/>
  <c r="M55" i="1"/>
  <c r="L55" i="1"/>
  <c r="E55" i="1"/>
  <c r="D55" i="1"/>
  <c r="M54" i="1"/>
  <c r="L54" i="1"/>
  <c r="E54" i="1"/>
  <c r="D54" i="1"/>
  <c r="M53" i="1"/>
  <c r="L53" i="1"/>
  <c r="E53" i="1"/>
  <c r="D53" i="1"/>
  <c r="M36" i="1"/>
  <c r="L36" i="1"/>
  <c r="M35" i="1"/>
  <c r="L35" i="1"/>
  <c r="E35" i="1"/>
  <c r="D35" i="1"/>
  <c r="M34" i="1"/>
  <c r="L34" i="1"/>
  <c r="E34" i="1"/>
  <c r="D34" i="1"/>
  <c r="M33" i="1"/>
  <c r="L33" i="1"/>
  <c r="E33" i="1"/>
  <c r="D33" i="1"/>
  <c r="M32" i="1"/>
  <c r="L32" i="1"/>
  <c r="E32" i="1"/>
  <c r="D32" i="1"/>
  <c r="M31" i="1"/>
  <c r="L31" i="1"/>
  <c r="E31" i="1"/>
  <c r="D31" i="1"/>
  <c r="M30" i="1"/>
  <c r="L30" i="1"/>
  <c r="E30" i="1"/>
  <c r="D30" i="1"/>
  <c r="M29" i="1"/>
  <c r="L29" i="1"/>
  <c r="E29" i="1"/>
  <c r="D29" i="1"/>
  <c r="M28" i="1"/>
  <c r="L28" i="1"/>
  <c r="E28" i="1"/>
  <c r="D28" i="1"/>
  <c r="M27" i="1"/>
  <c r="L27" i="1"/>
  <c r="E27" i="1"/>
  <c r="D27" i="1"/>
  <c r="M26" i="1"/>
  <c r="L26" i="1"/>
  <c r="D26" i="1"/>
  <c r="M25" i="1"/>
  <c r="L25" i="1"/>
  <c r="E25" i="1"/>
  <c r="F25" i="1" s="1"/>
  <c r="M24" i="1"/>
  <c r="L24" i="1"/>
  <c r="E24" i="1"/>
  <c r="F24" i="1" s="1"/>
  <c r="M23" i="1"/>
  <c r="L23" i="1"/>
  <c r="E23" i="1"/>
  <c r="F23" i="1" s="1"/>
  <c r="M22" i="1"/>
  <c r="L22" i="1"/>
  <c r="E22" i="1"/>
  <c r="F22" i="1" s="1"/>
  <c r="M21" i="1"/>
  <c r="L21" i="1"/>
  <c r="E21" i="1"/>
  <c r="F21" i="1" s="1"/>
  <c r="M20" i="1"/>
  <c r="L20" i="1"/>
  <c r="E20" i="1"/>
  <c r="F20" i="1" s="1"/>
  <c r="M19" i="1"/>
  <c r="L19" i="1"/>
  <c r="E19" i="1"/>
  <c r="F19" i="1" s="1"/>
  <c r="M18" i="1"/>
  <c r="L18" i="1"/>
  <c r="E18" i="1"/>
  <c r="F18" i="1" s="1"/>
  <c r="M17" i="1"/>
  <c r="L17" i="1"/>
  <c r="E17" i="1"/>
  <c r="F17" i="1" s="1"/>
  <c r="N29" i="1" s="1"/>
  <c r="M16" i="1"/>
  <c r="L16" i="1"/>
  <c r="E16" i="1"/>
  <c r="M15" i="1"/>
  <c r="L15" i="1"/>
  <c r="E15" i="1"/>
  <c r="F15" i="1" s="1"/>
  <c r="M14" i="1"/>
  <c r="L14" i="1"/>
  <c r="E14" i="1"/>
  <c r="F14" i="1" s="1"/>
  <c r="M13" i="1"/>
  <c r="L13" i="1"/>
  <c r="E13" i="1"/>
  <c r="F13" i="1" s="1"/>
  <c r="M12" i="1"/>
  <c r="L12" i="1"/>
  <c r="E12" i="1"/>
  <c r="F12" i="1" s="1"/>
  <c r="M11" i="1"/>
  <c r="L11" i="1"/>
  <c r="E11" i="1"/>
  <c r="F11" i="1" s="1"/>
  <c r="M10" i="1"/>
  <c r="L10" i="1"/>
  <c r="M9" i="1"/>
  <c r="L9" i="1"/>
  <c r="E9" i="1"/>
  <c r="F9" i="1" s="1"/>
  <c r="M8" i="1"/>
  <c r="L8" i="1"/>
  <c r="E8" i="1"/>
  <c r="F8" i="1" s="1"/>
  <c r="M7" i="1"/>
  <c r="L7" i="1"/>
  <c r="E7" i="1"/>
  <c r="F7" i="1" s="1"/>
  <c r="M6" i="1"/>
  <c r="L6" i="1"/>
  <c r="E6" i="1"/>
  <c r="F6" i="1" s="1"/>
  <c r="M5" i="1"/>
  <c r="L5" i="1"/>
  <c r="E5" i="1"/>
  <c r="F5" i="1" s="1"/>
  <c r="E97" i="1" l="1"/>
  <c r="F97" i="1" s="1"/>
  <c r="L99" i="1"/>
  <c r="M100" i="1"/>
  <c r="L102" i="1"/>
  <c r="M102" i="1"/>
  <c r="M98" i="1"/>
  <c r="E78" i="1"/>
  <c r="F78" i="1" s="1"/>
  <c r="F34" i="1"/>
  <c r="E79" i="1"/>
  <c r="F79" i="1" s="1"/>
  <c r="L81" i="1"/>
  <c r="F33" i="1"/>
  <c r="L97" i="1"/>
  <c r="M97" i="1"/>
  <c r="F30" i="1"/>
  <c r="L98" i="1"/>
  <c r="D62" i="1"/>
  <c r="E82" i="1"/>
  <c r="F82" i="1" s="1"/>
  <c r="L101" i="1"/>
  <c r="F32" i="1"/>
  <c r="L82" i="1"/>
  <c r="F65" i="1"/>
  <c r="F63" i="1"/>
  <c r="F66" i="1"/>
  <c r="F69" i="1"/>
  <c r="L83" i="1"/>
  <c r="M83" i="1"/>
  <c r="L84" i="1"/>
  <c r="M99" i="1"/>
  <c r="M84" i="1"/>
  <c r="F68" i="1"/>
  <c r="F64" i="1"/>
  <c r="F67" i="1"/>
  <c r="M76" i="1"/>
  <c r="F61" i="1"/>
  <c r="F31" i="1"/>
  <c r="F35" i="1"/>
  <c r="F56" i="1"/>
  <c r="F74" i="1"/>
  <c r="F10" i="1"/>
  <c r="F71" i="1"/>
  <c r="F73" i="1"/>
  <c r="F29" i="1"/>
  <c r="F28" i="1"/>
  <c r="F53" i="1"/>
  <c r="F55" i="1"/>
  <c r="F59" i="1"/>
  <c r="F70" i="1"/>
  <c r="F72" i="1"/>
  <c r="F54" i="1"/>
  <c r="F96" i="1"/>
  <c r="F58" i="1"/>
  <c r="D36" i="1"/>
  <c r="F27" i="1"/>
  <c r="N26" i="1"/>
  <c r="F16" i="1"/>
  <c r="F89" i="1"/>
  <c r="F60" i="1"/>
  <c r="F108" i="1"/>
  <c r="D75" i="1"/>
  <c r="F57" i="1"/>
  <c r="E101" i="1"/>
  <c r="F101" i="1" s="1"/>
  <c r="L80" i="1"/>
  <c r="M81" i="1"/>
  <c r="M82" i="1"/>
  <c r="E84" i="1"/>
  <c r="F84" i="1" s="1"/>
  <c r="E98" i="1"/>
  <c r="F98" i="1" s="1"/>
  <c r="E100" i="1"/>
  <c r="F100" i="1" s="1"/>
  <c r="L78" i="1"/>
  <c r="L79" i="1"/>
  <c r="M80" i="1"/>
  <c r="L77" i="1"/>
  <c r="M78" i="1"/>
  <c r="M79" i="1"/>
  <c r="E81" i="1"/>
  <c r="F81" i="1" s="1"/>
  <c r="L76" i="1"/>
  <c r="M77" i="1"/>
  <c r="E77" i="1"/>
  <c r="F77" i="1" s="1"/>
  <c r="L85" i="1"/>
  <c r="L100" i="1"/>
  <c r="M101" i="1"/>
  <c r="E76" i="1"/>
  <c r="F76" i="1" s="1"/>
  <c r="F99" i="1" l="1"/>
  <c r="F102" i="1"/>
  <c r="F75" i="1"/>
  <c r="F36" i="1"/>
  <c r="F62" i="1"/>
  <c r="F85" i="1"/>
  <c r="F26" i="1"/>
  <c r="F113" i="1" l="1"/>
  <c r="G111" i="1" l="1"/>
  <c r="H111" i="1" s="1"/>
  <c r="I109" i="1" s="1"/>
  <c r="G49" i="1"/>
  <c r="H49" i="1" l="1"/>
  <c r="G110" i="1"/>
  <c r="J110" i="1" s="1"/>
  <c r="I110" i="1"/>
  <c r="G109" i="1"/>
  <c r="J109" i="1" s="1"/>
  <c r="F2" i="1"/>
  <c r="G102" i="1"/>
  <c r="G105" i="1"/>
  <c r="G36" i="1"/>
  <c r="H36" i="1" s="1"/>
  <c r="G75" i="1"/>
  <c r="G62" i="1"/>
  <c r="G85" i="1"/>
  <c r="G89" i="1"/>
  <c r="G96" i="1"/>
  <c r="G99" i="1"/>
  <c r="G108" i="1"/>
  <c r="G26" i="1"/>
  <c r="G10" i="1"/>
  <c r="I48" i="1" l="1"/>
  <c r="I45" i="1"/>
  <c r="G48" i="1"/>
  <c r="J48" i="1" s="1"/>
  <c r="I38" i="1"/>
  <c r="G44" i="1"/>
  <c r="J44" i="1" s="1"/>
  <c r="I41" i="1"/>
  <c r="G37" i="1"/>
  <c r="J37" i="1" s="1"/>
  <c r="G41" i="1"/>
  <c r="J41" i="1" s="1"/>
  <c r="G39" i="1"/>
  <c r="J39" i="1" s="1"/>
  <c r="G46" i="1"/>
  <c r="J46" i="1" s="1"/>
  <c r="I39" i="1"/>
  <c r="I44" i="1"/>
  <c r="I46" i="1"/>
  <c r="I43" i="1"/>
  <c r="G38" i="1"/>
  <c r="J38" i="1" s="1"/>
  <c r="I47" i="1"/>
  <c r="G40" i="1"/>
  <c r="J40" i="1" s="1"/>
  <c r="G43" i="1"/>
  <c r="J43" i="1" s="1"/>
  <c r="G45" i="1"/>
  <c r="J45" i="1" s="1"/>
  <c r="I42" i="1"/>
  <c r="G42" i="1"/>
  <c r="J42" i="1" s="1"/>
  <c r="I37" i="1"/>
  <c r="I40" i="1"/>
  <c r="G47" i="1"/>
  <c r="J47" i="1" s="1"/>
  <c r="I111" i="1"/>
  <c r="J111" i="1"/>
  <c r="H105" i="1"/>
  <c r="H102" i="1"/>
  <c r="G100" i="1" s="1"/>
  <c r="J100" i="1" s="1"/>
  <c r="G113" i="1"/>
  <c r="G2" i="1" s="1"/>
  <c r="H99" i="1"/>
  <c r="H62" i="1"/>
  <c r="H108" i="1"/>
  <c r="H85" i="1"/>
  <c r="I35" i="1"/>
  <c r="G33" i="1"/>
  <c r="J33" i="1" s="1"/>
  <c r="I31" i="1"/>
  <c r="G29" i="1"/>
  <c r="J29" i="1" s="1"/>
  <c r="I28" i="1"/>
  <c r="G32" i="1"/>
  <c r="J32" i="1" s="1"/>
  <c r="G27" i="1"/>
  <c r="J27" i="1" s="1"/>
  <c r="G35" i="1"/>
  <c r="J35" i="1" s="1"/>
  <c r="I32" i="1"/>
  <c r="G34" i="1"/>
  <c r="J34" i="1" s="1"/>
  <c r="I29" i="1"/>
  <c r="I34" i="1"/>
  <c r="G28" i="1"/>
  <c r="J28" i="1" s="1"/>
  <c r="I30" i="1"/>
  <c r="G31" i="1"/>
  <c r="J31" i="1" s="1"/>
  <c r="I33" i="1"/>
  <c r="G30" i="1"/>
  <c r="J30" i="1" s="1"/>
  <c r="I27" i="1"/>
  <c r="H96" i="1"/>
  <c r="H75" i="1"/>
  <c r="I67" i="1" s="1"/>
  <c r="H10" i="1"/>
  <c r="H26" i="1"/>
  <c r="H89" i="1"/>
  <c r="J49" i="1" l="1"/>
  <c r="I49" i="1"/>
  <c r="G51" i="1"/>
  <c r="J51" i="1" s="1"/>
  <c r="I51" i="1"/>
  <c r="G50" i="1"/>
  <c r="J50" i="1" s="1"/>
  <c r="I50" i="1"/>
  <c r="G52" i="1"/>
  <c r="J52" i="1" s="1"/>
  <c r="I52" i="1"/>
  <c r="I57" i="1"/>
  <c r="I58" i="1"/>
  <c r="I60" i="1"/>
  <c r="I53" i="1"/>
  <c r="I56" i="1"/>
  <c r="I54" i="1"/>
  <c r="I55" i="1"/>
  <c r="I61" i="1"/>
  <c r="I59" i="1"/>
  <c r="G101" i="1"/>
  <c r="J101" i="1" s="1"/>
  <c r="I100" i="1"/>
  <c r="I101" i="1"/>
  <c r="I104" i="1"/>
  <c r="I103" i="1"/>
  <c r="G103" i="1"/>
  <c r="J103" i="1" s="1"/>
  <c r="G104" i="1"/>
  <c r="J104" i="1" s="1"/>
  <c r="J36" i="1"/>
  <c r="G70" i="1"/>
  <c r="J70" i="1" s="1"/>
  <c r="I70" i="1"/>
  <c r="I63" i="1"/>
  <c r="I74" i="1"/>
  <c r="I73" i="1"/>
  <c r="G69" i="1"/>
  <c r="J69" i="1" s="1"/>
  <c r="G67" i="1"/>
  <c r="J67" i="1" s="1"/>
  <c r="I69" i="1"/>
  <c r="G65" i="1"/>
  <c r="J65" i="1" s="1"/>
  <c r="G68" i="1"/>
  <c r="J68" i="1" s="1"/>
  <c r="G72" i="1"/>
  <c r="J72" i="1" s="1"/>
  <c r="G74" i="1"/>
  <c r="J74" i="1" s="1"/>
  <c r="I66" i="1"/>
  <c r="G64" i="1"/>
  <c r="J64" i="1" s="1"/>
  <c r="I72" i="1"/>
  <c r="G73" i="1"/>
  <c r="J73" i="1" s="1"/>
  <c r="I65" i="1"/>
  <c r="I64" i="1"/>
  <c r="I68" i="1"/>
  <c r="G71" i="1"/>
  <c r="J71" i="1" s="1"/>
  <c r="G63" i="1"/>
  <c r="J63" i="1" s="1"/>
  <c r="I71" i="1"/>
  <c r="G66" i="1"/>
  <c r="J66" i="1" s="1"/>
  <c r="G77" i="1"/>
  <c r="J77" i="1" s="1"/>
  <c r="G79" i="1"/>
  <c r="J79" i="1" s="1"/>
  <c r="I80" i="1"/>
  <c r="I79" i="1"/>
  <c r="I78" i="1"/>
  <c r="I82" i="1"/>
  <c r="G84" i="1"/>
  <c r="J84" i="1" s="1"/>
  <c r="I84" i="1"/>
  <c r="I83" i="1"/>
  <c r="G78" i="1"/>
  <c r="J78" i="1" s="1"/>
  <c r="G80" i="1"/>
  <c r="J80" i="1" s="1"/>
  <c r="I81" i="1"/>
  <c r="G82" i="1"/>
  <c r="J82" i="1" s="1"/>
  <c r="G76" i="1"/>
  <c r="J76" i="1" s="1"/>
  <c r="G83" i="1"/>
  <c r="J83" i="1" s="1"/>
  <c r="I76" i="1"/>
  <c r="G81" i="1"/>
  <c r="J81" i="1" s="1"/>
  <c r="I77" i="1"/>
  <c r="I36" i="1"/>
  <c r="G94" i="1"/>
  <c r="J94" i="1" s="1"/>
  <c r="G92" i="1"/>
  <c r="J92" i="1" s="1"/>
  <c r="G91" i="1"/>
  <c r="J91" i="1" s="1"/>
  <c r="G93" i="1"/>
  <c r="J93" i="1" s="1"/>
  <c r="I93" i="1"/>
  <c r="I92" i="1"/>
  <c r="G90" i="1"/>
  <c r="J90" i="1" s="1"/>
  <c r="I94" i="1"/>
  <c r="I95" i="1"/>
  <c r="I91" i="1"/>
  <c r="I90" i="1"/>
  <c r="G95" i="1"/>
  <c r="J95" i="1" s="1"/>
  <c r="G59" i="1"/>
  <c r="J59" i="1" s="1"/>
  <c r="G58" i="1"/>
  <c r="J58" i="1" s="1"/>
  <c r="G60" i="1"/>
  <c r="J60" i="1" s="1"/>
  <c r="G61" i="1"/>
  <c r="J61" i="1" s="1"/>
  <c r="G57" i="1"/>
  <c r="J57" i="1" s="1"/>
  <c r="G56" i="1"/>
  <c r="J56" i="1" s="1"/>
  <c r="G55" i="1"/>
  <c r="J55" i="1" s="1"/>
  <c r="G54" i="1"/>
  <c r="J54" i="1" s="1"/>
  <c r="G53" i="1"/>
  <c r="I86" i="1"/>
  <c r="G88" i="1"/>
  <c r="J88" i="1" s="1"/>
  <c r="G87" i="1"/>
  <c r="J87" i="1" s="1"/>
  <c r="G86" i="1"/>
  <c r="J86" i="1" s="1"/>
  <c r="I88" i="1"/>
  <c r="I87" i="1"/>
  <c r="I15" i="1"/>
  <c r="G19" i="1"/>
  <c r="J19" i="1" s="1"/>
  <c r="I25" i="1"/>
  <c r="N33" i="1"/>
  <c r="G22" i="1"/>
  <c r="J22" i="1" s="1"/>
  <c r="G17" i="1"/>
  <c r="J17" i="1" s="1"/>
  <c r="G23" i="1"/>
  <c r="J23" i="1" s="1"/>
  <c r="I21" i="1"/>
  <c r="G15" i="1"/>
  <c r="J15" i="1" s="1"/>
  <c r="G11" i="1"/>
  <c r="J11" i="1" s="1"/>
  <c r="I11" i="1"/>
  <c r="I24" i="1"/>
  <c r="I20" i="1"/>
  <c r="G12" i="1"/>
  <c r="J12" i="1" s="1"/>
  <c r="G21" i="1"/>
  <c r="J21" i="1" s="1"/>
  <c r="I13" i="1"/>
  <c r="I14" i="1"/>
  <c r="I19" i="1"/>
  <c r="G14" i="1"/>
  <c r="J14" i="1" s="1"/>
  <c r="G20" i="1"/>
  <c r="J20" i="1" s="1"/>
  <c r="G25" i="1"/>
  <c r="J25" i="1" s="1"/>
  <c r="I17" i="1"/>
  <c r="I22" i="1"/>
  <c r="I16" i="1"/>
  <c r="I12" i="1"/>
  <c r="G18" i="1"/>
  <c r="J18" i="1" s="1"/>
  <c r="I18" i="1"/>
  <c r="G16" i="1"/>
  <c r="J16" i="1" s="1"/>
  <c r="I23" i="1"/>
  <c r="G24" i="1"/>
  <c r="J24" i="1" s="1"/>
  <c r="G13" i="1"/>
  <c r="J13" i="1" s="1"/>
  <c r="G9" i="1"/>
  <c r="J9" i="1" s="1"/>
  <c r="I6" i="1"/>
  <c r="G5" i="1"/>
  <c r="J5" i="1" s="1"/>
  <c r="G7" i="1"/>
  <c r="J7" i="1" s="1"/>
  <c r="G8" i="1"/>
  <c r="J8" i="1" s="1"/>
  <c r="I5" i="1"/>
  <c r="G6" i="1"/>
  <c r="J6" i="1" s="1"/>
  <c r="I7" i="1"/>
  <c r="I9" i="1"/>
  <c r="I8" i="1"/>
  <c r="I106" i="1"/>
  <c r="I107" i="1"/>
  <c r="G107" i="1"/>
  <c r="J107" i="1" s="1"/>
  <c r="G106" i="1"/>
  <c r="J106" i="1" s="1"/>
  <c r="G97" i="1"/>
  <c r="J97" i="1" s="1"/>
  <c r="G98" i="1"/>
  <c r="J98" i="1" s="1"/>
  <c r="I97" i="1"/>
  <c r="I98" i="1"/>
  <c r="J105" i="1" l="1"/>
  <c r="J53" i="1"/>
  <c r="J62" i="1" s="1"/>
  <c r="I105" i="1"/>
  <c r="I99" i="1"/>
  <c r="J102" i="1"/>
  <c r="I102" i="1"/>
  <c r="J89" i="1"/>
  <c r="J108" i="1"/>
  <c r="I108" i="1"/>
  <c r="I96" i="1"/>
  <c r="J99" i="1"/>
  <c r="J75" i="1"/>
  <c r="I10" i="1"/>
  <c r="J96" i="1"/>
  <c r="I62" i="1"/>
  <c r="J26" i="1"/>
  <c r="I85" i="1"/>
  <c r="I26" i="1"/>
  <c r="I75" i="1"/>
  <c r="J10" i="1"/>
  <c r="I89" i="1"/>
  <c r="J85" i="1"/>
  <c r="J113" i="1" l="1"/>
  <c r="J2" i="1" s="1"/>
</calcChain>
</file>

<file path=xl/sharedStrings.xml><?xml version="1.0" encoding="utf-8"?>
<sst xmlns="http://schemas.openxmlformats.org/spreadsheetml/2006/main" count="588" uniqueCount="58">
  <si>
    <t>Before Group Limit</t>
  </si>
  <si>
    <t>After Group Limit</t>
  </si>
  <si>
    <t>After Series Limit</t>
  </si>
  <si>
    <t>Valuation Group</t>
  </si>
  <si>
    <t>Series</t>
  </si>
  <si>
    <t>Amount/Quantity</t>
  </si>
  <si>
    <t>Market Value</t>
  </si>
  <si>
    <t>Percentage after haircut</t>
  </si>
  <si>
    <t>Position value quote</t>
  </si>
  <si>
    <t>Position value</t>
  </si>
  <si>
    <t>Collateral Price</t>
  </si>
  <si>
    <t>Valuation Group Limit</t>
  </si>
  <si>
    <t>Individual Security Limit</t>
  </si>
  <si>
    <t>HAİRCUT</t>
  </si>
  <si>
    <t>CASH_TRY</t>
  </si>
  <si>
    <t>BND_1</t>
  </si>
  <si>
    <t>BND_1-5</t>
  </si>
  <si>
    <t>BND_5</t>
  </si>
  <si>
    <t>CASH_FX-USD</t>
  </si>
  <si>
    <t>CASH_FX-EUR</t>
  </si>
  <si>
    <t>PRİCE</t>
  </si>
  <si>
    <t>CASH_FX-GBP</t>
  </si>
  <si>
    <t>USD-EURBND_1-5</t>
  </si>
  <si>
    <t>USD-EURBND_5-10</t>
  </si>
  <si>
    <t>USD-EURBND_10-30</t>
  </si>
  <si>
    <t>USD-EURBND_30 ve üzeri</t>
  </si>
  <si>
    <t>EUR-EURBND_1-5</t>
  </si>
  <si>
    <t>EUR-EURBND_5-10</t>
  </si>
  <si>
    <t>EUR-EURBND_10-30</t>
  </si>
  <si>
    <t>EUR-EURBND_30 ve üzeri</t>
  </si>
  <si>
    <t>VDMK_1</t>
  </si>
  <si>
    <t>VDMK_1-5</t>
  </si>
  <si>
    <t>VDMK_5 ve üzeri</t>
  </si>
  <si>
    <t>CASH_FX</t>
  </si>
  <si>
    <t>AMOUNT</t>
  </si>
  <si>
    <t>KUR</t>
  </si>
  <si>
    <t>SUKUK_0-1</t>
  </si>
  <si>
    <t>SUKUK_1-5</t>
  </si>
  <si>
    <t>SUKUK_5 ve üzeri</t>
  </si>
  <si>
    <t>ALTIN</t>
  </si>
  <si>
    <t>HS Şemsiye Fonu Payları</t>
  </si>
  <si>
    <t>BA Şemsiye Fonu Payları</t>
  </si>
  <si>
    <t>BİAŞ  Payları</t>
  </si>
  <si>
    <t>VDMK</t>
  </si>
  <si>
    <t>SONUÇ</t>
  </si>
  <si>
    <t>PP Şemsiye Fonu Payları</t>
  </si>
  <si>
    <t>**Piyasa’da hesaplanan başlangıç ve değişim teminatı toplamının en az %10’unun Türk Lirası nakit teminattan oluşması gerekir.</t>
  </si>
  <si>
    <t>**Güncel değerleme katsayısı, alt grup ve üst grup değerlerini ilgili piyasa prosedüründen kontrol ediniz.</t>
  </si>
  <si>
    <t>**Piyasa’da hesaplanan başlangıç ve değişim teminatı toplamının en az %50’sinin Türk Lirası nakit teminattan oluşması gerekir.</t>
  </si>
  <si>
    <t>-</t>
  </si>
  <si>
    <t>Arpa</t>
  </si>
  <si>
    <t>Buğday</t>
  </si>
  <si>
    <t>Mısır</t>
  </si>
  <si>
    <t>ELÜS</t>
  </si>
  <si>
    <t>**Piyasa’da hesaplanan başlangıç ve değişim teminatı toplamının en az %30’unun Türk Lirası nakit teminattan oluşması gerekir.</t>
  </si>
  <si>
    <t>EQUITY_GROUP_2</t>
  </si>
  <si>
    <t>EQUITY_GROUP_3</t>
  </si>
  <si>
    <t>EQUITY_GROUP_1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</si>
</sst>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_-* #,##0.00\ _T_L_-;\-* #,##0.00\ _T_L_-;_-* &quot;-&quot;??\ _T_L_-;_-@_-"/>
    <numFmt numFmtId="168" formatCode="#,##0.0000"/>
    <numFmt numFmtId="169" formatCode="_(* #,##0.00000_);_(* \(#,##0.00000\);_(* &quot;-&quot;??_);_(@_)"/>
    <numFmt numFmtId="170" formatCode="_(* #,##0.0_);_(* \(#,##0.0\);_(* &quot;-&quot;??_);_(@_)"/>
    <numFmt numFmtId="171" formatCode="#,##0.000000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theme="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color rgb="FF9C6500"/>
      <name val="Calibri"/>
      <family val="2"/>
      <charset val="162"/>
      <scheme val="minor"/>
    </font>
    <font>
      <sz val="11"/>
      <color rgb="FFFFFF00"/>
      <name val="Calibri"/>
      <family val="2"/>
      <scheme val="minor"/>
    </font>
    <font>
      <sz val="16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1" fillId="7" borderId="3" applyNumberFormat="0" applyFont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</cellStyleXfs>
  <cellXfs count="228">
    <xf numFmtId="0" fontId="0" fillId="0" borderId="0" xfId="0"/>
    <xf numFmtId="0" fontId="9" fillId="3" borderId="4" xfId="4" applyFont="1" applyBorder="1" applyAlignment="1">
      <alignment horizontal="right"/>
    </xf>
    <xf numFmtId="0" fontId="0" fillId="0" borderId="0" xfId="0" applyNumberFormat="1" applyFill="1"/>
    <xf numFmtId="43" fontId="9" fillId="3" borderId="0" xfId="4" applyNumberFormat="1" applyFont="1" applyBorder="1" applyAlignment="1">
      <alignment vertical="center"/>
    </xf>
    <xf numFmtId="0" fontId="9" fillId="3" borderId="0" xfId="4" applyFont="1" applyBorder="1" applyAlignment="1">
      <alignment vertical="center"/>
    </xf>
    <xf numFmtId="0" fontId="0" fillId="0" borderId="0" xfId="0" applyFill="1"/>
    <xf numFmtId="0" fontId="10" fillId="6" borderId="2" xfId="7" applyFont="1" applyAlignment="1">
      <alignment horizontal="center" vertical="center" wrapText="1"/>
    </xf>
    <xf numFmtId="0" fontId="10" fillId="6" borderId="5" xfId="7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wrapText="1"/>
    </xf>
    <xf numFmtId="0" fontId="6" fillId="6" borderId="6" xfId="7" applyBorder="1" applyAlignment="1">
      <alignment horizontal="center" vertical="center" wrapText="1"/>
    </xf>
    <xf numFmtId="0" fontId="6" fillId="6" borderId="7" xfId="7" applyBorder="1" applyAlignment="1">
      <alignment horizontal="center" vertical="center" wrapText="1"/>
    </xf>
    <xf numFmtId="0" fontId="6" fillId="6" borderId="8" xfId="7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3" fontId="0" fillId="15" borderId="10" xfId="1" applyFont="1" applyFill="1" applyBorder="1"/>
    <xf numFmtId="9" fontId="0" fillId="15" borderId="10" xfId="2" applyFont="1" applyFill="1" applyBorder="1" applyAlignment="1">
      <alignment horizontal="right"/>
    </xf>
    <xf numFmtId="43" fontId="0" fillId="15" borderId="10" xfId="1" applyNumberFormat="1" applyFont="1" applyFill="1" applyBorder="1"/>
    <xf numFmtId="164" fontId="0" fillId="15" borderId="10" xfId="1" applyNumberFormat="1" applyFont="1" applyFill="1" applyBorder="1"/>
    <xf numFmtId="9" fontId="0" fillId="15" borderId="10" xfId="0" applyNumberFormat="1" applyFill="1" applyBorder="1"/>
    <xf numFmtId="0" fontId="0" fillId="0" borderId="0" xfId="0" applyNumberFormat="1" applyFill="1" applyBorder="1"/>
    <xf numFmtId="0" fontId="0" fillId="16" borderId="11" xfId="0" applyFill="1" applyBorder="1"/>
    <xf numFmtId="10" fontId="0" fillId="16" borderId="12" xfId="0" applyNumberFormat="1" applyFill="1" applyBorder="1"/>
    <xf numFmtId="10" fontId="0" fillId="16" borderId="13" xfId="0" applyNumberFormat="1" applyFill="1" applyBorder="1"/>
    <xf numFmtId="10" fontId="0" fillId="0" borderId="0" xfId="0" applyNumberFormat="1"/>
    <xf numFmtId="0" fontId="0" fillId="16" borderId="17" xfId="0" applyFill="1" applyBorder="1"/>
    <xf numFmtId="10" fontId="0" fillId="16" borderId="10" xfId="0" applyNumberFormat="1" applyFill="1" applyBorder="1"/>
    <xf numFmtId="10" fontId="0" fillId="16" borderId="18" xfId="0" applyNumberFormat="1" applyFill="1" applyBorder="1"/>
    <xf numFmtId="0" fontId="0" fillId="16" borderId="19" xfId="0" applyFill="1" applyBorder="1"/>
    <xf numFmtId="10" fontId="0" fillId="16" borderId="20" xfId="0" applyNumberFormat="1" applyFill="1" applyBorder="1"/>
    <xf numFmtId="10" fontId="0" fillId="16" borderId="21" xfId="0" applyNumberFormat="1" applyFill="1" applyBorder="1"/>
    <xf numFmtId="43" fontId="0" fillId="0" borderId="0" xfId="0" applyNumberFormat="1" applyFill="1" applyBorder="1"/>
    <xf numFmtId="0" fontId="0" fillId="18" borderId="14" xfId="0" applyFill="1" applyBorder="1"/>
    <xf numFmtId="10" fontId="0" fillId="18" borderId="15" xfId="0" applyNumberFormat="1" applyFill="1" applyBorder="1"/>
    <xf numFmtId="10" fontId="0" fillId="18" borderId="22" xfId="0" applyNumberFormat="1" applyFill="1" applyBorder="1"/>
    <xf numFmtId="0" fontId="4" fillId="4" borderId="24" xfId="5" applyBorder="1" applyAlignment="1">
      <alignment horizontal="center" vertical="center"/>
    </xf>
    <xf numFmtId="0" fontId="4" fillId="4" borderId="15" xfId="5" applyBorder="1"/>
    <xf numFmtId="43" fontId="4" fillId="4" borderId="15" xfId="5" applyNumberFormat="1" applyBorder="1"/>
    <xf numFmtId="9" fontId="4" fillId="4" borderId="15" xfId="2" applyFont="1" applyFill="1" applyBorder="1" applyAlignment="1">
      <alignment horizontal="right"/>
    </xf>
    <xf numFmtId="2" fontId="4" fillId="4" borderId="15" xfId="5" applyNumberFormat="1" applyBorder="1"/>
    <xf numFmtId="43" fontId="4" fillId="4" borderId="25" xfId="5" applyNumberFormat="1" applyBorder="1"/>
    <xf numFmtId="0" fontId="3" fillId="3" borderId="26" xfId="4" applyBorder="1" applyAlignment="1">
      <alignment horizontal="center" wrapText="1"/>
    </xf>
    <xf numFmtId="10" fontId="4" fillId="4" borderId="27" xfId="5" applyNumberFormat="1" applyBorder="1"/>
    <xf numFmtId="10" fontId="4" fillId="4" borderId="15" xfId="5" applyNumberFormat="1" applyBorder="1"/>
    <xf numFmtId="43" fontId="0" fillId="0" borderId="0" xfId="1" applyFont="1" applyFill="1" applyBorder="1"/>
    <xf numFmtId="43" fontId="1" fillId="10" borderId="29" xfId="11" applyNumberFormat="1" applyBorder="1"/>
    <xf numFmtId="43" fontId="1" fillId="10" borderId="10" xfId="11" applyNumberFormat="1" applyBorder="1"/>
    <xf numFmtId="43" fontId="13" fillId="10" borderId="10" xfId="11" applyNumberFormat="1" applyFont="1" applyBorder="1"/>
    <xf numFmtId="9" fontId="13" fillId="10" borderId="10" xfId="2" applyFont="1" applyFill="1" applyBorder="1" applyAlignment="1">
      <alignment horizontal="right"/>
    </xf>
    <xf numFmtId="43" fontId="0" fillId="15" borderId="30" xfId="1" applyNumberFormat="1" applyFont="1" applyFill="1" applyBorder="1"/>
    <xf numFmtId="0" fontId="0" fillId="19" borderId="16" xfId="0" applyFill="1" applyBorder="1"/>
    <xf numFmtId="10" fontId="0" fillId="19" borderId="32" xfId="0" applyNumberFormat="1" applyFill="1" applyBorder="1"/>
    <xf numFmtId="10" fontId="0" fillId="19" borderId="33" xfId="0" applyNumberFormat="1" applyFill="1" applyBorder="1"/>
    <xf numFmtId="0" fontId="13" fillId="2" borderId="11" xfId="3" applyFont="1" applyBorder="1"/>
    <xf numFmtId="10" fontId="13" fillId="2" borderId="12" xfId="3" applyNumberFormat="1" applyFont="1" applyBorder="1"/>
    <xf numFmtId="10" fontId="13" fillId="2" borderId="13" xfId="3" applyNumberFormat="1" applyFont="1" applyBorder="1"/>
    <xf numFmtId="0" fontId="13" fillId="2" borderId="19" xfId="3" applyFont="1" applyBorder="1"/>
    <xf numFmtId="10" fontId="13" fillId="2" borderId="20" xfId="3" applyNumberFormat="1" applyFont="1" applyBorder="1"/>
    <xf numFmtId="10" fontId="13" fillId="2" borderId="21" xfId="3" applyNumberFormat="1" applyFont="1" applyBorder="1"/>
    <xf numFmtId="0" fontId="0" fillId="17" borderId="11" xfId="0" applyFill="1" applyBorder="1"/>
    <xf numFmtId="10" fontId="0" fillId="17" borderId="12" xfId="0" applyNumberFormat="1" applyFill="1" applyBorder="1"/>
    <xf numFmtId="10" fontId="0" fillId="17" borderId="13" xfId="0" applyNumberFormat="1" applyFill="1" applyBorder="1"/>
    <xf numFmtId="0" fontId="1" fillId="11" borderId="29" xfId="12" applyBorder="1"/>
    <xf numFmtId="164" fontId="1" fillId="11" borderId="10" xfId="12" applyNumberFormat="1" applyBorder="1"/>
    <xf numFmtId="164" fontId="13" fillId="11" borderId="10" xfId="12" applyNumberFormat="1" applyFont="1" applyBorder="1"/>
    <xf numFmtId="9" fontId="13" fillId="11" borderId="10" xfId="2" applyFont="1" applyFill="1" applyBorder="1" applyAlignment="1">
      <alignment horizontal="right"/>
    </xf>
    <xf numFmtId="0" fontId="0" fillId="15" borderId="10" xfId="1" applyNumberFormat="1" applyFont="1" applyFill="1" applyBorder="1"/>
    <xf numFmtId="0" fontId="0" fillId="15" borderId="10" xfId="0" applyFill="1" applyBorder="1"/>
    <xf numFmtId="0" fontId="0" fillId="17" borderId="17" xfId="0" applyFill="1" applyBorder="1"/>
    <xf numFmtId="10" fontId="0" fillId="17" borderId="10" xfId="0" applyNumberFormat="1" applyFill="1" applyBorder="1"/>
    <xf numFmtId="10" fontId="0" fillId="17" borderId="18" xfId="0" applyNumberFormat="1" applyFill="1" applyBorder="1"/>
    <xf numFmtId="0" fontId="0" fillId="17" borderId="9" xfId="0" applyFill="1" applyBorder="1"/>
    <xf numFmtId="10" fontId="0" fillId="17" borderId="34" xfId="0" applyNumberFormat="1" applyFill="1" applyBorder="1"/>
    <xf numFmtId="10" fontId="0" fillId="17" borderId="35" xfId="0" applyNumberFormat="1" applyFill="1" applyBorder="1"/>
    <xf numFmtId="0" fontId="0" fillId="17" borderId="19" xfId="0" applyFill="1" applyBorder="1"/>
    <xf numFmtId="10" fontId="0" fillId="17" borderId="20" xfId="0" applyNumberFormat="1" applyFill="1" applyBorder="1"/>
    <xf numFmtId="10" fontId="0" fillId="17" borderId="21" xfId="0" applyNumberFormat="1" applyFill="1" applyBorder="1"/>
    <xf numFmtId="43" fontId="0" fillId="0" borderId="0" xfId="0" applyNumberFormat="1"/>
    <xf numFmtId="0" fontId="13" fillId="4" borderId="11" xfId="5" applyFont="1" applyBorder="1"/>
    <xf numFmtId="10" fontId="13" fillId="4" borderId="12" xfId="5" applyNumberFormat="1" applyFont="1" applyBorder="1"/>
    <xf numFmtId="10" fontId="13" fillId="4" borderId="13" xfId="5" applyNumberFormat="1" applyFont="1" applyBorder="1"/>
    <xf numFmtId="0" fontId="13" fillId="4" borderId="17" xfId="5" applyFont="1" applyBorder="1"/>
    <xf numFmtId="10" fontId="13" fillId="4" borderId="10" xfId="5" applyNumberFormat="1" applyFont="1" applyBorder="1"/>
    <xf numFmtId="10" fontId="13" fillId="4" borderId="18" xfId="5" applyNumberFormat="1" applyFont="1" applyBorder="1"/>
    <xf numFmtId="0" fontId="8" fillId="12" borderId="29" xfId="13" applyBorder="1"/>
    <xf numFmtId="164" fontId="8" fillId="12" borderId="10" xfId="13" applyNumberFormat="1" applyBorder="1"/>
    <xf numFmtId="164" fontId="13" fillId="12" borderId="10" xfId="13" applyNumberFormat="1" applyFont="1" applyBorder="1"/>
    <xf numFmtId="9" fontId="13" fillId="12" borderId="10" xfId="2" applyFont="1" applyFill="1" applyBorder="1" applyAlignment="1">
      <alignment horizontal="right"/>
    </xf>
    <xf numFmtId="0" fontId="13" fillId="4" borderId="16" xfId="5" applyFont="1" applyBorder="1"/>
    <xf numFmtId="10" fontId="13" fillId="4" borderId="34" xfId="5" applyNumberFormat="1" applyFont="1" applyBorder="1"/>
    <xf numFmtId="10" fontId="13" fillId="4" borderId="33" xfId="5" applyNumberFormat="1" applyFont="1" applyBorder="1"/>
    <xf numFmtId="0" fontId="1" fillId="11" borderId="17" xfId="12" applyBorder="1"/>
    <xf numFmtId="10" fontId="1" fillId="11" borderId="10" xfId="12" applyNumberFormat="1" applyBorder="1"/>
    <xf numFmtId="10" fontId="1" fillId="11" borderId="18" xfId="12" applyNumberFormat="1" applyBorder="1"/>
    <xf numFmtId="0" fontId="14" fillId="4" borderId="23" xfId="5" applyFont="1" applyBorder="1" applyAlignment="1">
      <alignment horizontal="center" vertical="center"/>
    </xf>
    <xf numFmtId="0" fontId="3" fillId="3" borderId="15" xfId="4" applyBorder="1" applyAlignment="1">
      <alignment horizontal="center"/>
    </xf>
    <xf numFmtId="9" fontId="13" fillId="4" borderId="15" xfId="2" applyFont="1" applyFill="1" applyBorder="1" applyAlignment="1">
      <alignment horizontal="right"/>
    </xf>
    <xf numFmtId="0" fontId="13" fillId="13" borderId="37" xfId="14" applyFont="1" applyBorder="1"/>
    <xf numFmtId="10" fontId="13" fillId="13" borderId="38" xfId="14" applyNumberFormat="1" applyFont="1" applyBorder="1"/>
    <xf numFmtId="10" fontId="13" fillId="13" borderId="39" xfId="14" applyNumberFormat="1" applyFont="1" applyBorder="1"/>
    <xf numFmtId="0" fontId="0" fillId="15" borderId="0" xfId="0" applyFill="1"/>
    <xf numFmtId="9" fontId="13" fillId="15" borderId="10" xfId="2" applyFont="1" applyFill="1" applyBorder="1" applyAlignment="1">
      <alignment horizontal="right"/>
    </xf>
    <xf numFmtId="166" fontId="0" fillId="15" borderId="30" xfId="1" applyNumberFormat="1" applyFont="1" applyFill="1" applyBorder="1"/>
    <xf numFmtId="0" fontId="0" fillId="7" borderId="40" xfId="8" applyFont="1" applyBorder="1"/>
    <xf numFmtId="10" fontId="0" fillId="7" borderId="41" xfId="8" applyNumberFormat="1" applyFont="1" applyBorder="1"/>
    <xf numFmtId="10" fontId="0" fillId="7" borderId="42" xfId="8" applyNumberFormat="1" applyFont="1" applyBorder="1"/>
    <xf numFmtId="166" fontId="0" fillId="15" borderId="10" xfId="1" applyNumberFormat="1" applyFont="1" applyFill="1" applyBorder="1"/>
    <xf numFmtId="0" fontId="0" fillId="7" borderId="43" xfId="8" applyFont="1" applyBorder="1"/>
    <xf numFmtId="10" fontId="0" fillId="7" borderId="3" xfId="8" applyNumberFormat="1" applyFont="1" applyBorder="1"/>
    <xf numFmtId="10" fontId="0" fillId="7" borderId="44" xfId="8" applyNumberFormat="1" applyFont="1" applyBorder="1"/>
    <xf numFmtId="0" fontId="0" fillId="7" borderId="45" xfId="8" applyFont="1" applyBorder="1"/>
    <xf numFmtId="10" fontId="13" fillId="7" borderId="46" xfId="8" applyNumberFormat="1" applyFont="1" applyBorder="1"/>
    <xf numFmtId="10" fontId="0" fillId="7" borderId="46" xfId="8" applyNumberFormat="1" applyFont="1" applyBorder="1"/>
    <xf numFmtId="10" fontId="0" fillId="7" borderId="47" xfId="8" applyNumberFormat="1" applyFont="1" applyBorder="1"/>
    <xf numFmtId="0" fontId="8" fillId="8" borderId="14" xfId="9" applyBorder="1"/>
    <xf numFmtId="10" fontId="8" fillId="8" borderId="15" xfId="9" applyNumberFormat="1" applyBorder="1"/>
    <xf numFmtId="10" fontId="8" fillId="8" borderId="22" xfId="9" applyNumberFormat="1" applyBorder="1"/>
    <xf numFmtId="0" fontId="0" fillId="10" borderId="48" xfId="11" applyFont="1" applyBorder="1"/>
    <xf numFmtId="10" fontId="1" fillId="10" borderId="49" xfId="11" applyNumberFormat="1" applyBorder="1"/>
    <xf numFmtId="10" fontId="1" fillId="10" borderId="50" xfId="11" applyNumberFormat="1" applyBorder="1"/>
    <xf numFmtId="164" fontId="0" fillId="15" borderId="30" xfId="1" applyNumberFormat="1" applyFont="1" applyFill="1" applyBorder="1"/>
    <xf numFmtId="0" fontId="3" fillId="3" borderId="51" xfId="4" applyBorder="1"/>
    <xf numFmtId="10" fontId="3" fillId="3" borderId="52" xfId="4" applyNumberFormat="1" applyBorder="1"/>
    <xf numFmtId="10" fontId="3" fillId="3" borderId="53" xfId="4" applyNumberFormat="1" applyBorder="1"/>
    <xf numFmtId="0" fontId="15" fillId="0" borderId="0" xfId="0" applyFont="1"/>
    <xf numFmtId="0" fontId="5" fillId="5" borderId="54" xfId="6" applyBorder="1"/>
    <xf numFmtId="10" fontId="5" fillId="5" borderId="55" xfId="6" applyNumberFormat="1" applyBorder="1"/>
    <xf numFmtId="10" fontId="5" fillId="5" borderId="56" xfId="6" applyNumberFormat="1" applyBorder="1"/>
    <xf numFmtId="0" fontId="0" fillId="19" borderId="14" xfId="0" applyFill="1" applyBorder="1"/>
    <xf numFmtId="0" fontId="0" fillId="19" borderId="15" xfId="0" applyFill="1" applyBorder="1"/>
    <xf numFmtId="0" fontId="0" fillId="19" borderId="22" xfId="0" applyFill="1" applyBorder="1"/>
    <xf numFmtId="0" fontId="4" fillId="4" borderId="26" xfId="5" applyBorder="1" applyAlignment="1">
      <alignment horizontal="center" wrapText="1"/>
    </xf>
    <xf numFmtId="0" fontId="13" fillId="10" borderId="29" xfId="11" applyFont="1" applyBorder="1"/>
    <xf numFmtId="165" fontId="0" fillId="15" borderId="10" xfId="1" applyNumberFormat="1" applyFont="1" applyFill="1" applyBorder="1"/>
    <xf numFmtId="165" fontId="0" fillId="15" borderId="30" xfId="1" applyNumberFormat="1" applyFont="1" applyFill="1" applyBorder="1"/>
    <xf numFmtId="0" fontId="13" fillId="11" borderId="29" xfId="12" applyFont="1" applyBorder="1"/>
    <xf numFmtId="43" fontId="13" fillId="11" borderId="10" xfId="12" applyNumberFormat="1" applyFont="1" applyBorder="1"/>
    <xf numFmtId="167" fontId="0" fillId="15" borderId="10" xfId="1" applyNumberFormat="1" applyFont="1" applyFill="1" applyBorder="1"/>
    <xf numFmtId="0" fontId="4" fillId="4" borderId="23" xfId="5" applyBorder="1" applyAlignment="1">
      <alignment horizontal="center" vertical="center"/>
    </xf>
    <xf numFmtId="0" fontId="4" fillId="4" borderId="15" xfId="5" applyNumberFormat="1" applyBorder="1"/>
    <xf numFmtId="9" fontId="1" fillId="10" borderId="10" xfId="2" applyFill="1" applyBorder="1" applyAlignment="1">
      <alignment horizontal="right"/>
    </xf>
    <xf numFmtId="168" fontId="0" fillId="15" borderId="30" xfId="0" applyNumberFormat="1" applyFill="1" applyBorder="1"/>
    <xf numFmtId="0" fontId="0" fillId="15" borderId="30" xfId="0" applyFill="1" applyBorder="1"/>
    <xf numFmtId="4" fontId="0" fillId="0" borderId="0" xfId="0" applyNumberFormat="1"/>
    <xf numFmtId="43" fontId="0" fillId="0" borderId="0" xfId="1" applyFont="1"/>
    <xf numFmtId="4" fontId="0" fillId="0" borderId="0" xfId="0" applyNumberFormat="1" applyFill="1" applyBorder="1"/>
    <xf numFmtId="0" fontId="13" fillId="12" borderId="29" xfId="13" applyFont="1" applyBorder="1"/>
    <xf numFmtId="43" fontId="13" fillId="12" borderId="10" xfId="13" applyNumberFormat="1" applyFont="1" applyBorder="1"/>
    <xf numFmtId="169" fontId="0" fillId="0" borderId="0" xfId="0" applyNumberFormat="1" applyFill="1" applyBorder="1"/>
    <xf numFmtId="0" fontId="13" fillId="9" borderId="29" xfId="10" applyFont="1" applyBorder="1"/>
    <xf numFmtId="43" fontId="13" fillId="9" borderId="10" xfId="10" applyNumberFormat="1" applyFont="1" applyBorder="1"/>
    <xf numFmtId="9" fontId="13" fillId="9" borderId="10" xfId="2" applyFont="1" applyFill="1" applyBorder="1" applyAlignment="1">
      <alignment horizontal="right"/>
    </xf>
    <xf numFmtId="165" fontId="0" fillId="0" borderId="0" xfId="0" applyNumberFormat="1" applyFill="1" applyBorder="1"/>
    <xf numFmtId="0" fontId="4" fillId="4" borderId="14" xfId="5" applyBorder="1" applyAlignment="1">
      <alignment horizontal="center" vertical="center"/>
    </xf>
    <xf numFmtId="1" fontId="4" fillId="4" borderId="15" xfId="5" applyNumberFormat="1" applyBorder="1"/>
    <xf numFmtId="0" fontId="14" fillId="4" borderId="24" xfId="5" applyFont="1" applyBorder="1" applyAlignment="1">
      <alignment horizontal="center" vertical="center"/>
    </xf>
    <xf numFmtId="43" fontId="4" fillId="4" borderId="26" xfId="5" applyNumberFormat="1" applyBorder="1"/>
    <xf numFmtId="164" fontId="13" fillId="10" borderId="10" xfId="11" applyNumberFormat="1" applyFont="1" applyBorder="1"/>
    <xf numFmtId="9" fontId="13" fillId="10" borderId="10" xfId="11" applyNumberFormat="1" applyFont="1" applyBorder="1" applyAlignment="1">
      <alignment horizontal="right"/>
    </xf>
    <xf numFmtId="9" fontId="13" fillId="11" borderId="10" xfId="12" applyNumberFormat="1" applyFont="1" applyBorder="1" applyAlignment="1">
      <alignment horizontal="right"/>
    </xf>
    <xf numFmtId="9" fontId="13" fillId="12" borderId="10" xfId="13" applyNumberFormat="1" applyFont="1" applyBorder="1" applyAlignment="1">
      <alignment horizontal="right"/>
    </xf>
    <xf numFmtId="0" fontId="4" fillId="4" borderId="26" xfId="5" applyBorder="1" applyAlignment="1">
      <alignment horizontal="center" vertical="center" wrapText="1"/>
    </xf>
    <xf numFmtId="0" fontId="16" fillId="0" borderId="0" xfId="0" applyNumberFormat="1" applyFont="1" applyFill="1"/>
    <xf numFmtId="10" fontId="4" fillId="4" borderId="22" xfId="5" applyNumberFormat="1" applyBorder="1"/>
    <xf numFmtId="0" fontId="13" fillId="10" borderId="0" xfId="11" applyFont="1"/>
    <xf numFmtId="170" fontId="13" fillId="10" borderId="30" xfId="11" applyNumberFormat="1" applyFont="1" applyBorder="1"/>
    <xf numFmtId="9" fontId="13" fillId="10" borderId="30" xfId="2" applyFont="1" applyFill="1" applyBorder="1" applyAlignment="1">
      <alignment horizontal="right"/>
    </xf>
    <xf numFmtId="43" fontId="0" fillId="15" borderId="30" xfId="1" applyFont="1" applyFill="1" applyBorder="1"/>
    <xf numFmtId="0" fontId="0" fillId="15" borderId="30" xfId="1" applyNumberFormat="1" applyFont="1" applyFill="1" applyBorder="1"/>
    <xf numFmtId="9" fontId="0" fillId="15" borderId="30" xfId="0" applyNumberFormat="1" applyFill="1" applyBorder="1"/>
    <xf numFmtId="0" fontId="13" fillId="10" borderId="10" xfId="11" applyFont="1" applyBorder="1"/>
    <xf numFmtId="0" fontId="13" fillId="11" borderId="10" xfId="12" applyFont="1" applyBorder="1"/>
    <xf numFmtId="9" fontId="4" fillId="4" borderId="15" xfId="2" applyFont="1" applyFill="1" applyBorder="1"/>
    <xf numFmtId="0" fontId="12" fillId="14" borderId="14" xfId="0" applyFont="1" applyFill="1" applyBorder="1" applyAlignment="1">
      <alignment horizontal="center" vertical="center"/>
    </xf>
    <xf numFmtId="0" fontId="9" fillId="3" borderId="62" xfId="4" applyFont="1" applyBorder="1" applyAlignment="1">
      <alignment vertical="center"/>
    </xf>
    <xf numFmtId="43" fontId="9" fillId="3" borderId="62" xfId="4" applyNumberFormat="1" applyFont="1" applyBorder="1" applyAlignment="1">
      <alignment vertical="center"/>
    </xf>
    <xf numFmtId="43" fontId="9" fillId="3" borderId="63" xfId="4" applyNumberFormat="1" applyFont="1" applyBorder="1" applyAlignment="1">
      <alignment vertical="center"/>
    </xf>
    <xf numFmtId="167" fontId="0" fillId="0" borderId="0" xfId="0" applyNumberFormat="1"/>
    <xf numFmtId="171" fontId="0" fillId="0" borderId="0" xfId="0" applyNumberFormat="1"/>
    <xf numFmtId="0" fontId="0" fillId="0" borderId="0" xfId="0" applyAlignment="1">
      <alignment horizontal="center"/>
    </xf>
    <xf numFmtId="4" fontId="0" fillId="15" borderId="0" xfId="0" applyNumberFormat="1" applyFill="1" applyAlignment="1">
      <alignment horizontal="center"/>
    </xf>
    <xf numFmtId="43" fontId="0" fillId="15" borderId="10" xfId="1" applyFont="1" applyFill="1" applyBorder="1" applyAlignment="1">
      <alignment horizontal="center"/>
    </xf>
    <xf numFmtId="43" fontId="4" fillId="4" borderId="15" xfId="5" applyNumberFormat="1" applyBorder="1" applyAlignment="1">
      <alignment horizontal="center"/>
    </xf>
    <xf numFmtId="43" fontId="13" fillId="10" borderId="10" xfId="11" applyNumberFormat="1" applyFont="1" applyBorder="1" applyAlignment="1">
      <alignment horizontal="center"/>
    </xf>
    <xf numFmtId="164" fontId="13" fillId="11" borderId="10" xfId="12" applyNumberFormat="1" applyFont="1" applyBorder="1" applyAlignment="1">
      <alignment horizontal="center"/>
    </xf>
    <xf numFmtId="164" fontId="13" fillId="12" borderId="10" xfId="13" applyNumberFormat="1" applyFont="1" applyBorder="1" applyAlignment="1">
      <alignment horizontal="center"/>
    </xf>
    <xf numFmtId="43" fontId="7" fillId="15" borderId="10" xfId="1" applyFont="1" applyFill="1" applyBorder="1" applyAlignment="1">
      <alignment horizontal="center"/>
    </xf>
    <xf numFmtId="165" fontId="13" fillId="10" borderId="10" xfId="11" applyNumberFormat="1" applyFont="1" applyBorder="1" applyAlignment="1">
      <alignment horizontal="center"/>
    </xf>
    <xf numFmtId="43" fontId="13" fillId="11" borderId="10" xfId="12" applyNumberFormat="1" applyFont="1" applyBorder="1" applyAlignment="1">
      <alignment horizontal="center"/>
    </xf>
    <xf numFmtId="43" fontId="7" fillId="10" borderId="10" xfId="11" applyNumberFormat="1" applyFont="1" applyBorder="1" applyAlignment="1">
      <alignment horizontal="center"/>
    </xf>
    <xf numFmtId="43" fontId="7" fillId="11" borderId="10" xfId="12" applyNumberFormat="1" applyFont="1" applyBorder="1" applyAlignment="1">
      <alignment horizontal="center"/>
    </xf>
    <xf numFmtId="43" fontId="7" fillId="12" borderId="10" xfId="13" applyNumberFormat="1" applyFont="1" applyBorder="1" applyAlignment="1">
      <alignment horizontal="center"/>
    </xf>
    <xf numFmtId="43" fontId="7" fillId="9" borderId="10" xfId="10" applyNumberFormat="1" applyFont="1" applyBorder="1" applyAlignment="1">
      <alignment horizontal="center"/>
    </xf>
    <xf numFmtId="43" fontId="13" fillId="12" borderId="10" xfId="13" applyNumberFormat="1" applyFont="1" applyBorder="1" applyAlignment="1">
      <alignment horizontal="center"/>
    </xf>
    <xf numFmtId="4" fontId="13" fillId="10" borderId="30" xfId="11" applyNumberFormat="1" applyFont="1" applyBorder="1" applyAlignment="1">
      <alignment horizontal="center"/>
    </xf>
    <xf numFmtId="0" fontId="9" fillId="3" borderId="62" xfId="4" applyFont="1" applyBorder="1" applyAlignment="1">
      <alignment horizontal="center" vertical="center"/>
    </xf>
    <xf numFmtId="0" fontId="0" fillId="17" borderId="0" xfId="0" applyFill="1"/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13" fillId="2" borderId="16" xfId="3" applyFont="1" applyBorder="1"/>
    <xf numFmtId="10" fontId="13" fillId="2" borderId="32" xfId="3" applyNumberFormat="1" applyFont="1" applyBorder="1"/>
    <xf numFmtId="10" fontId="13" fillId="2" borderId="33" xfId="3" applyNumberFormat="1" applyFont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2" fillId="14" borderId="31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0" fontId="12" fillId="14" borderId="16" xfId="0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center"/>
    </xf>
    <xf numFmtId="0" fontId="12" fillId="14" borderId="28" xfId="0" applyFont="1" applyFill="1" applyBorder="1" applyAlignment="1">
      <alignment horizontal="center" vertical="center"/>
    </xf>
    <xf numFmtId="0" fontId="12" fillId="14" borderId="36" xfId="0" applyFont="1" applyFill="1" applyBorder="1" applyAlignment="1">
      <alignment horizontal="center" vertical="center"/>
    </xf>
    <xf numFmtId="0" fontId="12" fillId="14" borderId="24" xfId="0" applyFont="1" applyFill="1" applyBorder="1" applyAlignment="1">
      <alignment horizontal="center" vertical="center"/>
    </xf>
    <xf numFmtId="0" fontId="12" fillId="14" borderId="60" xfId="0" applyFont="1" applyFill="1" applyBorder="1" applyAlignment="1">
      <alignment horizontal="center" vertical="center"/>
    </xf>
    <xf numFmtId="0" fontId="12" fillId="14" borderId="58" xfId="0" applyFont="1" applyFill="1" applyBorder="1" applyAlignment="1">
      <alignment horizontal="center" vertical="center"/>
    </xf>
    <xf numFmtId="0" fontId="12" fillId="14" borderId="61" xfId="0" applyFont="1" applyFill="1" applyBorder="1" applyAlignment="1">
      <alignment horizontal="center" vertical="center"/>
    </xf>
    <xf numFmtId="0" fontId="12" fillId="14" borderId="57" xfId="0" applyFont="1" applyFill="1" applyBorder="1" applyAlignment="1">
      <alignment horizontal="center" vertical="center"/>
    </xf>
    <xf numFmtId="0" fontId="12" fillId="14" borderId="59" xfId="0" applyFont="1" applyFill="1" applyBorder="1" applyAlignment="1">
      <alignment horizontal="center" vertical="center"/>
    </xf>
    <xf numFmtId="0" fontId="12" fillId="14" borderId="57" xfId="0" applyFont="1" applyFill="1" applyBorder="1" applyAlignment="1">
      <alignment horizontal="center" vertical="center" wrapText="1"/>
    </xf>
    <xf numFmtId="0" fontId="12" fillId="14" borderId="58" xfId="0" applyFont="1" applyFill="1" applyBorder="1" applyAlignment="1">
      <alignment horizontal="center" vertical="center" wrapText="1"/>
    </xf>
    <xf numFmtId="0" fontId="12" fillId="14" borderId="59" xfId="0" applyFont="1" applyFill="1" applyBorder="1" applyAlignment="1">
      <alignment horizontal="center" vertical="center" wrapText="1"/>
    </xf>
    <xf numFmtId="0" fontId="12" fillId="14" borderId="60" xfId="0" applyFont="1" applyFill="1" applyBorder="1" applyAlignment="1">
      <alignment horizontal="center" vertical="center" wrapText="1"/>
    </xf>
    <xf numFmtId="0" fontId="12" fillId="14" borderId="61" xfId="0" applyFont="1" applyFill="1" applyBorder="1" applyAlignment="1">
      <alignment horizontal="center" vertical="center" wrapText="1"/>
    </xf>
    <xf numFmtId="0" fontId="12" fillId="14" borderId="24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center" vertical="center" wrapText="1"/>
    </xf>
    <xf numFmtId="0" fontId="12" fillId="14" borderId="23" xfId="0" applyFont="1" applyFill="1" applyBorder="1" applyAlignment="1">
      <alignment horizontal="center" vertical="center" wrapText="1"/>
    </xf>
    <xf numFmtId="0" fontId="12" fillId="14" borderId="64" xfId="0" applyFont="1" applyFill="1" applyBorder="1" applyAlignment="1">
      <alignment horizontal="center" vertical="center" wrapText="1"/>
    </xf>
    <xf numFmtId="0" fontId="12" fillId="14" borderId="65" xfId="0" applyFont="1" applyFill="1" applyBorder="1" applyAlignment="1">
      <alignment horizontal="center" vertical="center" wrapText="1"/>
    </xf>
    <xf numFmtId="0" fontId="12" fillId="14" borderId="66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left"/>
    </xf>
    <xf numFmtId="0" fontId="0" fillId="17" borderId="0" xfId="0" applyFill="1" applyAlignment="1">
      <alignment horizontal="center"/>
    </xf>
  </cellXfs>
  <cellStyles count="15">
    <cellStyle name="20% - Accent2" xfId="11" builtinId="34"/>
    <cellStyle name="40% - Accent2" xfId="12" builtinId="35"/>
    <cellStyle name="60% - Accent2" xfId="13" builtinId="36"/>
    <cellStyle name="60% - Accent6" xfId="14" builtinId="52"/>
    <cellStyle name="Accent1" xfId="9" builtinId="29"/>
    <cellStyle name="Accent2" xfId="10" builtinId="33"/>
    <cellStyle name="Bad" xfId="4" builtinId="27"/>
    <cellStyle name="Check Cell" xfId="7" builtinId="23"/>
    <cellStyle name="Comma" xfId="1" builtinId="3"/>
    <cellStyle name="Good" xfId="3" builtinId="26"/>
    <cellStyle name="Input" xfId="6" builtinId="20"/>
    <cellStyle name="Neutral" xfId="5" builtinId="28"/>
    <cellStyle name="Normal" xfId="0" builtinId="0"/>
    <cellStyle name="Note" xfId="8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6776-6496-4F45-97BF-4E733076E37F}">
  <sheetPr>
    <tabColor rgb="FFFFFF00"/>
  </sheetPr>
  <dimension ref="A1:AC122"/>
  <sheetViews>
    <sheetView tabSelected="1" zoomScale="70" zoomScaleNormal="70" workbookViewId="0">
      <selection activeCell="G34" sqref="G34"/>
    </sheetView>
  </sheetViews>
  <sheetFormatPr defaultRowHeight="1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>
      <c r="F1" s="1" t="s">
        <v>0</v>
      </c>
      <c r="G1" s="1" t="s">
        <v>1</v>
      </c>
      <c r="H1" s="1"/>
      <c r="I1" s="1"/>
      <c r="J1" s="1" t="s">
        <v>2</v>
      </c>
    </row>
    <row r="2" spans="1:20">
      <c r="F2" s="3">
        <f>+F113</f>
        <v>0</v>
      </c>
      <c r="G2" s="3">
        <f>+G113</f>
        <v>0</v>
      </c>
      <c r="H2" s="4"/>
      <c r="I2" s="4"/>
      <c r="J2" s="3">
        <f>+J113</f>
        <v>0</v>
      </c>
    </row>
    <row r="3" spans="1:20" ht="15.75" thickBot="1"/>
    <row r="4" spans="1:20" ht="70.5" customHeight="1" thickTop="1" thickBot="1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>
      <c r="A5" s="204" t="s">
        <v>14</v>
      </c>
      <c r="B5" s="13"/>
      <c r="C5" s="13"/>
      <c r="D5" s="178"/>
      <c r="E5" s="14">
        <f>+VLOOKUP($A$5,$P$5:$S$30,4,FALSE)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+VLOOKUP($A$5,$P$5:$Q$30,2,FALSE)</f>
        <v>1</v>
      </c>
      <c r="M5" s="17">
        <f>+VLOOKUP($A$5,$P$5:$R$30,3,FALSE)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0">
      <c r="A6" s="205"/>
      <c r="B6" s="13"/>
      <c r="C6" s="13"/>
      <c r="D6" s="179"/>
      <c r="E6" s="14">
        <f>+VLOOKUP($A$5,$P$5:$S$30,4,FALSE)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+VLOOKUP($A$5,$P$5:$Q$30,2,FALSE)</f>
        <v>1</v>
      </c>
      <c r="M6" s="17">
        <f>+VLOOKUP($A$5,$P$5:$R$30,3,FALSE)</f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0" ht="15.75" thickBot="1">
      <c r="A7" s="205"/>
      <c r="B7" s="13"/>
      <c r="C7" s="13"/>
      <c r="D7" s="179"/>
      <c r="E7" s="14">
        <f>+VLOOKUP($A$5,$P$5:$S$30,4,FALSE)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+VLOOKUP($A$5,$P$5:$Q$30,2,FALSE)</f>
        <v>1</v>
      </c>
      <c r="M7" s="17">
        <f>+VLOOKUP($A$5,$P$5:$R$30,3,FALSE)</f>
        <v>1</v>
      </c>
      <c r="N7" s="18"/>
      <c r="P7" s="26" t="s">
        <v>17</v>
      </c>
      <c r="Q7" s="27">
        <v>1</v>
      </c>
      <c r="R7" s="27">
        <v>0.35</v>
      </c>
      <c r="S7" s="28">
        <v>0.79</v>
      </c>
      <c r="T7" s="22"/>
    </row>
    <row r="8" spans="1:20" ht="15.75" thickBot="1">
      <c r="A8" s="205"/>
      <c r="B8" s="13"/>
      <c r="C8" s="13"/>
      <c r="D8" s="179"/>
      <c r="E8" s="14">
        <f>+VLOOKUP($A$5,$P$5:$S$30,4,FALSE)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+VLOOKUP($A$5,$P$5:$Q$30,2,FALSE)</f>
        <v>1</v>
      </c>
      <c r="M8" s="17">
        <f>+VLOOKUP($A$5,$P$5:$R$30,3,FALSE)</f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0" ht="15.75" thickBot="1">
      <c r="A9" s="206"/>
      <c r="B9" s="13"/>
      <c r="C9" s="13"/>
      <c r="D9" s="179"/>
      <c r="E9" s="14">
        <f>+VLOOKUP($A$5,$P$5:$S$30,4,FALSE)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+VLOOKUP($A$5,$P$5:$Q$30,2,FALSE)</f>
        <v>1</v>
      </c>
      <c r="M9" s="17">
        <f>+VLOOKUP($A$5,$P$5:$R$30,3,FALSE)</f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0" ht="15.75" thickBot="1">
      <c r="A10" s="33"/>
      <c r="B10" s="34"/>
      <c r="C10" s="34"/>
      <c r="D10" s="180"/>
      <c r="E10" s="36"/>
      <c r="F10" s="35">
        <f>SUM(F5:F9)</f>
        <v>0</v>
      </c>
      <c r="G10" s="35">
        <f>+MIN($F$113*L10,F10)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+VLOOKUP($A$5,$P$5:$Q$36,2,FALSE)</f>
        <v>1</v>
      </c>
      <c r="M10" s="41">
        <f>+VLOOKUP($A$5,$P$5:$R$36,3,FALSE)</f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0" ht="15.75" thickBot="1">
      <c r="A11" s="207" t="s">
        <v>15</v>
      </c>
      <c r="B11" s="43"/>
      <c r="C11" s="44"/>
      <c r="D11" s="181"/>
      <c r="E11" s="46">
        <f>+VLOOKUP($A$11,$P$5:$S$30,4,FALSE)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+VLOOKUP($A$11,$P$5:$Q$30,2,FALSE)</f>
        <v>1</v>
      </c>
      <c r="M11" s="17">
        <f>+VLOOKUP($A$11,$P$5:$R$30,3,FALSE)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>
      <c r="A12" s="203"/>
      <c r="B12" s="43"/>
      <c r="C12" s="44"/>
      <c r="D12" s="181"/>
      <c r="E12" s="46">
        <f>+VLOOKUP($A$11,$P$5:$S$30,4,FALSE)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+VLOOKUP($A$11,$P$5:$Q$30,2,FALSE)</f>
        <v>1</v>
      </c>
      <c r="M12" s="17">
        <f>+VLOOKUP($A$11,$P$5:$R$30,3,FALSE)</f>
        <v>0.35</v>
      </c>
      <c r="N12" s="42"/>
      <c r="P12" s="48"/>
      <c r="Q12" s="49"/>
      <c r="R12" s="49"/>
      <c r="S12" s="50"/>
      <c r="T12" s="22"/>
    </row>
    <row r="13" spans="1:20">
      <c r="A13" s="203"/>
      <c r="B13" s="43"/>
      <c r="C13" s="44"/>
      <c r="D13" s="181"/>
      <c r="E13" s="46">
        <f>+VLOOKUP($A$11,$P$5:$S$30,4,FALSE)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+VLOOKUP($A$11,$P$5:$Q$30,2,FALSE)</f>
        <v>1</v>
      </c>
      <c r="M13" s="17">
        <f>+VLOOKUP($A$11,$P$5:$R$30,3,FALSE)</f>
        <v>0.35</v>
      </c>
      <c r="N13" s="18"/>
      <c r="P13" s="51" t="s">
        <v>57</v>
      </c>
      <c r="Q13" s="52">
        <v>0.9</v>
      </c>
      <c r="R13" s="52">
        <v>0.2</v>
      </c>
      <c r="S13" s="53">
        <v>0.82</v>
      </c>
      <c r="T13" s="22"/>
    </row>
    <row r="14" spans="1:20">
      <c r="A14" s="203"/>
      <c r="B14" s="43"/>
      <c r="C14" s="44"/>
      <c r="D14" s="181"/>
      <c r="E14" s="46">
        <f>+VLOOKUP($A$11,$P$5:$S$30,4,FALSE)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+VLOOKUP($A$11,$P$5:$Q$30,2,FALSE)</f>
        <v>1</v>
      </c>
      <c r="M14" s="17">
        <f>+VLOOKUP($A$11,$P$5:$R$30,3,FALSE)</f>
        <v>0.35</v>
      </c>
      <c r="N14" s="18"/>
      <c r="P14" s="198" t="s">
        <v>55</v>
      </c>
      <c r="Q14" s="199">
        <v>0.9</v>
      </c>
      <c r="R14" s="199">
        <v>0.2</v>
      </c>
      <c r="S14" s="200">
        <v>0.77</v>
      </c>
      <c r="T14" s="22"/>
    </row>
    <row r="15" spans="1:20" ht="15.75" thickBot="1">
      <c r="A15" s="203"/>
      <c r="B15" s="43"/>
      <c r="C15" s="44"/>
      <c r="D15" s="181"/>
      <c r="E15" s="46">
        <f>+VLOOKUP($A$11,$P$5:$S$30,4,FALSE)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+VLOOKUP($A$11,$P$5:$Q$30,2,FALSE)</f>
        <v>1</v>
      </c>
      <c r="M15" s="17">
        <f>+VLOOKUP($A$11,$P$5:$R$30,3,FALSE)</f>
        <v>0.35</v>
      </c>
      <c r="N15" s="18"/>
      <c r="P15" s="54" t="s">
        <v>56</v>
      </c>
      <c r="Q15" s="55">
        <v>0.9</v>
      </c>
      <c r="R15" s="55">
        <v>0.2</v>
      </c>
      <c r="S15" s="56">
        <v>0.72</v>
      </c>
      <c r="T15" s="22"/>
    </row>
    <row r="16" spans="1:20">
      <c r="A16" s="203" t="s">
        <v>16</v>
      </c>
      <c r="B16" s="60"/>
      <c r="C16" s="61"/>
      <c r="D16" s="182"/>
      <c r="E16" s="63">
        <f>+VLOOKUP($A$16,$P$5:$S$30,4,FALSE)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+VLOOKUP($A$16,$P$5:$Q$30,2,FALSE)</f>
        <v>1</v>
      </c>
      <c r="M16" s="17">
        <f>+VLOOKUP($A$16,$P$5:$R$30,3,FALSE)</f>
        <v>0.35</v>
      </c>
      <c r="N16" s="18"/>
      <c r="P16" s="57" t="s">
        <v>22</v>
      </c>
      <c r="Q16" s="58">
        <v>1</v>
      </c>
      <c r="R16" s="58">
        <v>0.35</v>
      </c>
      <c r="S16" s="59">
        <v>0.89</v>
      </c>
      <c r="T16" s="22"/>
    </row>
    <row r="17" spans="1:20">
      <c r="A17" s="203"/>
      <c r="B17" s="60"/>
      <c r="C17" s="61"/>
      <c r="D17" s="182"/>
      <c r="E17" s="63">
        <f>+VLOOKUP($A$16,$P$5:$S$30,4,FALSE)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+VLOOKUP($A$16,$P$5:$Q$30,2,FALSE)</f>
        <v>1</v>
      </c>
      <c r="M17" s="17">
        <f>+VLOOKUP($A$16,$P$5:$R$30,3,FALSE)</f>
        <v>0.35</v>
      </c>
      <c r="N17" s="18"/>
      <c r="P17" s="66" t="s">
        <v>23</v>
      </c>
      <c r="Q17" s="67">
        <v>1</v>
      </c>
      <c r="R17" s="67">
        <v>0.35</v>
      </c>
      <c r="S17" s="68">
        <v>0.89</v>
      </c>
      <c r="T17" s="22"/>
    </row>
    <row r="18" spans="1:20">
      <c r="A18" s="203"/>
      <c r="B18" s="60"/>
      <c r="C18" s="61"/>
      <c r="D18" s="182"/>
      <c r="E18" s="63">
        <f>+VLOOKUP($A$16,$P$5:$S$30,4,FALSE)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+VLOOKUP($A$16,$P$5:$Q$30,2,FALSE)</f>
        <v>1</v>
      </c>
      <c r="M18" s="17">
        <f>+VLOOKUP($A$16,$P$5:$R$30,3,FALSE)</f>
        <v>0.35</v>
      </c>
      <c r="N18" s="18"/>
      <c r="P18" s="69" t="s">
        <v>24</v>
      </c>
      <c r="Q18" s="70">
        <v>1</v>
      </c>
      <c r="R18" s="70">
        <v>0.35</v>
      </c>
      <c r="S18" s="71">
        <v>0.88</v>
      </c>
      <c r="T18" s="22"/>
    </row>
    <row r="19" spans="1:20" ht="15.75" thickBot="1">
      <c r="A19" s="203"/>
      <c r="B19" s="60"/>
      <c r="C19" s="61"/>
      <c r="D19" s="182"/>
      <c r="E19" s="63">
        <f>+VLOOKUP($A$16,$P$5:$S$30,4,FALSE)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+VLOOKUP($A$16,$P$5:$Q$30,2,FALSE)</f>
        <v>1</v>
      </c>
      <c r="M19" s="17">
        <f>+VLOOKUP($A$16,$P$5:$R$30,3,FALSE)</f>
        <v>0.35</v>
      </c>
      <c r="N19" s="18"/>
      <c r="O19" s="75"/>
      <c r="P19" s="72" t="s">
        <v>25</v>
      </c>
      <c r="Q19" s="73">
        <v>1</v>
      </c>
      <c r="R19" s="73">
        <v>0.35</v>
      </c>
      <c r="S19" s="74">
        <v>0.86</v>
      </c>
    </row>
    <row r="20" spans="1:20">
      <c r="A20" s="203"/>
      <c r="B20" s="60"/>
      <c r="C20" s="61"/>
      <c r="D20" s="182"/>
      <c r="E20" s="63">
        <f>+VLOOKUP($A$16,$P$5:$S$30,4,FALSE)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+VLOOKUP($A$16,$P$5:$Q$30,2,FALSE)</f>
        <v>1</v>
      </c>
      <c r="M20" s="17">
        <f>+VLOOKUP($A$16,$P$5:$R$30,3,FALSE)</f>
        <v>0.35</v>
      </c>
      <c r="N20" s="42"/>
      <c r="P20" s="76" t="s">
        <v>26</v>
      </c>
      <c r="Q20" s="77">
        <v>1</v>
      </c>
      <c r="R20" s="77">
        <v>0.35</v>
      </c>
      <c r="S20" s="78">
        <v>0.89</v>
      </c>
    </row>
    <row r="21" spans="1:20">
      <c r="A21" s="203" t="s">
        <v>17</v>
      </c>
      <c r="B21" s="82"/>
      <c r="C21" s="83"/>
      <c r="D21" s="183"/>
      <c r="E21" s="85">
        <f>+VLOOKUP($A$21,$P$5:$S$30,4,FALSE)</f>
        <v>0.79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+VLOOKUP($A$21,$P$5:$Q$30,2,FALSE)</f>
        <v>1</v>
      </c>
      <c r="M21" s="17">
        <f t="shared" ref="M21:M26" si="8">+VLOOKUP($A$21,$P$5:$R$30,3,FALSE)</f>
        <v>0.35</v>
      </c>
      <c r="N21" s="42"/>
      <c r="P21" s="79" t="s">
        <v>27</v>
      </c>
      <c r="Q21" s="80">
        <v>1</v>
      </c>
      <c r="R21" s="80">
        <v>0.35</v>
      </c>
      <c r="S21" s="81">
        <v>0.85</v>
      </c>
    </row>
    <row r="22" spans="1:20">
      <c r="A22" s="203"/>
      <c r="B22" s="82"/>
      <c r="C22" s="83"/>
      <c r="D22" s="183"/>
      <c r="E22" s="85">
        <f>+VLOOKUP($A$21,$P$5:$S$30,4,FALSE)</f>
        <v>0.79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1</v>
      </c>
      <c r="M22" s="17">
        <f t="shared" si="8"/>
        <v>0.35</v>
      </c>
      <c r="N22" s="18"/>
      <c r="P22" s="79" t="s">
        <v>28</v>
      </c>
      <c r="Q22" s="80">
        <v>1</v>
      </c>
      <c r="R22" s="80">
        <v>0.35</v>
      </c>
      <c r="S22" s="81">
        <v>0.66</v>
      </c>
    </row>
    <row r="23" spans="1:20">
      <c r="A23" s="203"/>
      <c r="B23" s="82"/>
      <c r="C23" s="83"/>
      <c r="D23" s="183"/>
      <c r="E23" s="85">
        <f>+VLOOKUP($A$21,$P$5:$S$30,4,FALSE)</f>
        <v>0.79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1</v>
      </c>
      <c r="M23" s="17">
        <f t="shared" si="8"/>
        <v>0.35</v>
      </c>
      <c r="N23" s="18"/>
      <c r="P23" s="86" t="s">
        <v>29</v>
      </c>
      <c r="Q23" s="87">
        <v>1</v>
      </c>
      <c r="R23" s="87">
        <v>0.35</v>
      </c>
      <c r="S23" s="88">
        <v>0.66</v>
      </c>
    </row>
    <row r="24" spans="1:20">
      <c r="A24" s="203"/>
      <c r="B24" s="82"/>
      <c r="C24" s="83"/>
      <c r="D24" s="183"/>
      <c r="E24" s="85">
        <f>+VLOOKUP($A$21,$P$5:$S$30,4,FALSE)</f>
        <v>0.79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1</v>
      </c>
      <c r="M24" s="17">
        <f t="shared" si="8"/>
        <v>0.35</v>
      </c>
      <c r="N24" s="18"/>
      <c r="P24" s="89" t="s">
        <v>30</v>
      </c>
      <c r="Q24" s="90">
        <v>0.5</v>
      </c>
      <c r="R24" s="90">
        <v>0.4</v>
      </c>
      <c r="S24" s="91">
        <v>0.92</v>
      </c>
    </row>
    <row r="25" spans="1:20" ht="15.75" thickBot="1">
      <c r="A25" s="208"/>
      <c r="B25" s="82"/>
      <c r="C25" s="83"/>
      <c r="D25" s="183"/>
      <c r="E25" s="85">
        <f>+VLOOKUP($A$21,$P$5:$S$30,4,FALSE)</f>
        <v>0.79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1</v>
      </c>
      <c r="M25" s="17">
        <f t="shared" si="8"/>
        <v>0.35</v>
      </c>
      <c r="N25" s="42"/>
      <c r="P25" s="89" t="s">
        <v>31</v>
      </c>
      <c r="Q25" s="90">
        <v>0.5</v>
      </c>
      <c r="R25" s="90">
        <v>0.4</v>
      </c>
      <c r="S25" s="91">
        <v>0.79</v>
      </c>
    </row>
    <row r="26" spans="1:20" ht="15.75" thickBot="1">
      <c r="A26" s="92" t="s">
        <v>33</v>
      </c>
      <c r="B26" s="34"/>
      <c r="C26" s="93" t="s">
        <v>34</v>
      </c>
      <c r="D26" s="180">
        <f>+SUM(D11:D25)</f>
        <v>0</v>
      </c>
      <c r="E26" s="94"/>
      <c r="F26" s="35">
        <f>SUM(F11:F25)</f>
        <v>0</v>
      </c>
      <c r="G26" s="35">
        <f>+MIN($F$113*L26,F26)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35</v>
      </c>
      <c r="L26" s="40">
        <f t="shared" si="7"/>
        <v>1</v>
      </c>
      <c r="M26" s="41">
        <f t="shared" si="8"/>
        <v>0.35</v>
      </c>
      <c r="N26" s="42">
        <f>D16*E16</f>
        <v>0</v>
      </c>
      <c r="P26" s="89" t="s">
        <v>32</v>
      </c>
      <c r="Q26" s="90">
        <v>0.5</v>
      </c>
      <c r="R26" s="90">
        <v>0.4</v>
      </c>
      <c r="S26" s="91">
        <v>0.77</v>
      </c>
    </row>
    <row r="27" spans="1:20" ht="15.75" thickBot="1">
      <c r="A27" s="209" t="s">
        <v>18</v>
      </c>
      <c r="B27" s="98"/>
      <c r="C27" s="13"/>
      <c r="D27" s="184">
        <f t="shared" ref="D27:D29" si="11">+C27*K27</f>
        <v>0</v>
      </c>
      <c r="E27" s="99">
        <f>+VLOOKUP($A$27,$P$5:$S$30,4,FALSE)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+VLOOKUP($A$27,$P$5:$Q$30,2,FALSE)</f>
        <v>1</v>
      </c>
      <c r="M27" s="17">
        <f>+VLOOKUP($A$27,$P$5:$R$30,3,FALSE)</f>
        <v>1</v>
      </c>
      <c r="N27" s="18"/>
      <c r="P27" s="95"/>
      <c r="Q27" s="96"/>
      <c r="R27" s="96"/>
      <c r="S27" s="97"/>
    </row>
    <row r="28" spans="1:20" ht="15.75" thickTop="1">
      <c r="A28" s="205"/>
      <c r="B28" s="13"/>
      <c r="C28" s="13"/>
      <c r="D28" s="184">
        <f t="shared" si="11"/>
        <v>0</v>
      </c>
      <c r="E28" s="99">
        <f>+VLOOKUP($A$27,$P$5:$S$30,4,FALSE)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+VLOOKUP($A$27,$P$5:$Q$30,2,FALSE)</f>
        <v>1</v>
      </c>
      <c r="M28" s="17">
        <f>+VLOOKUP($A$27,$P$5:$R$30,3,FALSE)</f>
        <v>1</v>
      </c>
      <c r="N28" s="18"/>
      <c r="P28" s="101" t="s">
        <v>36</v>
      </c>
      <c r="Q28" s="102">
        <v>1</v>
      </c>
      <c r="R28" s="102">
        <v>0.25</v>
      </c>
      <c r="S28" s="103">
        <v>0.92</v>
      </c>
    </row>
    <row r="29" spans="1:20" ht="15.75" thickBot="1">
      <c r="A29" s="205"/>
      <c r="B29" s="13"/>
      <c r="C29" s="13"/>
      <c r="D29" s="184">
        <f t="shared" si="11"/>
        <v>0</v>
      </c>
      <c r="E29" s="99">
        <f>+VLOOKUP($A$27,$P$5:$S$30,4,FALSE)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+VLOOKUP($A$30,$P$5:$Q$30,2,FALSE)</f>
        <v>1</v>
      </c>
      <c r="M29" s="17">
        <f>+VLOOKUP($A$27,$P$5:$R$30,3,FALSE)</f>
        <v>1</v>
      </c>
      <c r="N29" s="42">
        <f>F17*0.6</f>
        <v>0</v>
      </c>
      <c r="P29" s="105" t="s">
        <v>37</v>
      </c>
      <c r="Q29" s="106">
        <v>1</v>
      </c>
      <c r="R29" s="106">
        <v>0.25</v>
      </c>
      <c r="S29" s="107">
        <v>0.79</v>
      </c>
    </row>
    <row r="30" spans="1:20" ht="15.75" thickBot="1">
      <c r="A30" s="209" t="s">
        <v>19</v>
      </c>
      <c r="B30" s="13"/>
      <c r="C30" s="13"/>
      <c r="D30" s="184">
        <f>+C30*K30</f>
        <v>0</v>
      </c>
      <c r="E30" s="99">
        <f>+VLOOKUP($A$30,$P$5:$S$30,4,FALSE)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+VLOOKUP($A$27,$P$5:$Q$30,2,FALSE)</f>
        <v>1</v>
      </c>
      <c r="M30" s="17">
        <f>+VLOOKUP($A$30,$P$5:$R$30,3,FALSE)</f>
        <v>1</v>
      </c>
      <c r="N30" s="18"/>
      <c r="P30" s="108" t="s">
        <v>38</v>
      </c>
      <c r="Q30" s="109">
        <v>1</v>
      </c>
      <c r="R30" s="110">
        <v>0.25</v>
      </c>
      <c r="S30" s="111">
        <v>0.77</v>
      </c>
    </row>
    <row r="31" spans="1:20" ht="15.75" thickBot="1">
      <c r="A31" s="205"/>
      <c r="B31" s="13"/>
      <c r="C31" s="13"/>
      <c r="D31" s="184">
        <f t="shared" ref="D31:D32" si="16">+C31*K31</f>
        <v>0</v>
      </c>
      <c r="E31" s="99">
        <f>+VLOOKUP($A$30,$P$5:$S$30,4,FALSE)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+VLOOKUP($A$27,$P$5:$Q$30,2,FALSE)</f>
        <v>1</v>
      </c>
      <c r="M31" s="17">
        <f>+VLOOKUP($A$30,$P$5:$R$30,3,FALSE)</f>
        <v>1</v>
      </c>
      <c r="N31" s="18"/>
      <c r="P31" s="112" t="s">
        <v>39</v>
      </c>
      <c r="Q31" s="113">
        <v>0.25</v>
      </c>
      <c r="R31" s="113">
        <v>1</v>
      </c>
      <c r="S31" s="114">
        <v>0.88</v>
      </c>
    </row>
    <row r="32" spans="1:20" ht="15.75" thickBot="1">
      <c r="A32" s="205"/>
      <c r="B32" s="13"/>
      <c r="C32" s="13"/>
      <c r="D32" s="184">
        <f t="shared" si="16"/>
        <v>0</v>
      </c>
      <c r="E32" s="99">
        <f>+VLOOKUP($A$30,$P$5:$S$30,4,FALSE)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+VLOOKUP($A$27,$P$5:$Q$30,2,FALSE)</f>
        <v>1</v>
      </c>
      <c r="M32" s="17">
        <f>+VLOOKUP($A$30,$P$5:$R$30,3,FALSE)</f>
        <v>1</v>
      </c>
      <c r="N32" s="18"/>
      <c r="P32" s="115" t="s">
        <v>40</v>
      </c>
      <c r="Q32" s="116">
        <v>0.5</v>
      </c>
      <c r="R32" s="116">
        <v>0.2</v>
      </c>
      <c r="S32" s="117">
        <v>0.87</v>
      </c>
    </row>
    <row r="33" spans="1:23" ht="15.75" thickBot="1">
      <c r="A33" s="209" t="s">
        <v>21</v>
      </c>
      <c r="B33" s="13"/>
      <c r="C33" s="13"/>
      <c r="D33" s="184">
        <f>+C33*K33</f>
        <v>0</v>
      </c>
      <c r="E33" s="99">
        <f>+VLOOKUP($A$33,$P$4:$S$31,4,0)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+VLOOKUP($A$33,$P$5:$Q$30,2,FALSE)</f>
        <v>1</v>
      </c>
      <c r="M33" s="17">
        <f>+VLOOKUP($A$33,$P$5:$R$30,3,FALSE)</f>
        <v>1</v>
      </c>
      <c r="N33" s="29">
        <f>F17*H26</f>
        <v>0</v>
      </c>
      <c r="P33" s="115" t="s">
        <v>41</v>
      </c>
      <c r="Q33" s="116">
        <v>0.5</v>
      </c>
      <c r="R33" s="116">
        <v>0.2</v>
      </c>
      <c r="S33" s="117">
        <v>0.96</v>
      </c>
    </row>
    <row r="34" spans="1:23" ht="15.75" thickBot="1">
      <c r="A34" s="205"/>
      <c r="B34" s="13"/>
      <c r="C34" s="13"/>
      <c r="D34" s="184">
        <f t="shared" ref="D34:D35" si="18">+C34*K34</f>
        <v>0</v>
      </c>
      <c r="E34" s="99">
        <f>+VLOOKUP($A$33,$P$4:$S$31,4,0)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+VLOOKUP($A$33,$P$5:$Q$30,2,FALSE)</f>
        <v>1</v>
      </c>
      <c r="M34" s="17">
        <f>+VLOOKUP($A$33,$P$5:$R$30,3,FALSE)</f>
        <v>1</v>
      </c>
      <c r="N34" s="18"/>
      <c r="O34" s="122"/>
      <c r="P34" s="115" t="s">
        <v>45</v>
      </c>
      <c r="Q34" s="116">
        <v>0.5</v>
      </c>
      <c r="R34" s="116">
        <v>0.2</v>
      </c>
      <c r="S34" s="117">
        <v>0.98</v>
      </c>
    </row>
    <row r="35" spans="1:23" ht="15.75" thickBot="1">
      <c r="A35" s="205"/>
      <c r="B35" s="13"/>
      <c r="C35" s="13"/>
      <c r="D35" s="184">
        <f t="shared" si="18"/>
        <v>0</v>
      </c>
      <c r="E35" s="99">
        <f>+VLOOKUP($A$33,$P$4:$S$31,4,0)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+VLOOKUP($A$33,$P$5:$Q$30,2,FALSE)</f>
        <v>1</v>
      </c>
      <c r="M35" s="17">
        <f>+VLOOKUP($A$33,$P$5:$R$30,3,FALSE)</f>
        <v>1</v>
      </c>
      <c r="N35" s="18"/>
      <c r="P35" s="119" t="s">
        <v>42</v>
      </c>
      <c r="Q35" s="120">
        <v>0.5</v>
      </c>
      <c r="R35" s="120">
        <v>1</v>
      </c>
      <c r="S35" s="121">
        <v>1</v>
      </c>
    </row>
    <row r="36" spans="1:23" ht="15.75" thickBot="1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+MIN($F$113*L36,F36)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+VLOOKUP($A$27,$P$5:$Q$30,2,FALSE)</f>
        <v>1</v>
      </c>
      <c r="M36" s="41">
        <f>+VLOOKUP($A$27,$P$5:$R$30,3,FALSE)</f>
        <v>1</v>
      </c>
      <c r="N36" s="18"/>
      <c r="P36" s="123"/>
      <c r="Q36" s="124"/>
      <c r="R36" s="124"/>
      <c r="S36" s="125"/>
    </row>
    <row r="37" spans="1:23" ht="15.75" thickBot="1">
      <c r="A37" s="207" t="s">
        <v>57</v>
      </c>
      <c r="B37" s="130"/>
      <c r="C37" s="45"/>
      <c r="D37" s="185"/>
      <c r="E37" s="46">
        <f>+VLOOKUP($A$37,$P$5:$S$31,4,FALSE)</f>
        <v>0.82</v>
      </c>
      <c r="F37" s="131">
        <f t="shared" ref="F37:F44" si="20">+D37*E37</f>
        <v>0</v>
      </c>
      <c r="G37" s="131">
        <f t="shared" ref="G37:G48" si="21">+F37*$H$49</f>
        <v>0</v>
      </c>
      <c r="H37" s="131"/>
      <c r="I37" s="131">
        <f t="shared" ref="I37:I48" si="22">+F37*$H$49</f>
        <v>0</v>
      </c>
      <c r="J37" s="15">
        <f t="shared" ref="J37:J48" si="23">+MIN($G$49*$M$41,G37)</f>
        <v>0</v>
      </c>
      <c r="K37" s="132"/>
      <c r="L37" s="17">
        <f t="shared" ref="L37:L48" si="24">+VLOOKUP($A$41,$P$5:$Q$31,2,FALSE)</f>
        <v>0.9</v>
      </c>
      <c r="M37" s="17">
        <f t="shared" ref="M37:M48" si="25">+VLOOKUP($A$41,$P$5:$R$31,3,FALSE)</f>
        <v>0.2</v>
      </c>
      <c r="N37" s="18"/>
      <c r="P37" s="126" t="s">
        <v>49</v>
      </c>
      <c r="Q37" s="127"/>
      <c r="R37" s="127"/>
      <c r="S37" s="128"/>
    </row>
    <row r="38" spans="1:23">
      <c r="A38" s="203"/>
      <c r="B38" s="130"/>
      <c r="C38" s="45"/>
      <c r="D38" s="185"/>
      <c r="E38" s="46">
        <f>+VLOOKUP($A$37,$P$5:$S$31,4,FALSE)</f>
        <v>0.82</v>
      </c>
      <c r="F38" s="131">
        <f t="shared" si="20"/>
        <v>0</v>
      </c>
      <c r="G38" s="131">
        <f t="shared" si="21"/>
        <v>0</v>
      </c>
      <c r="H38" s="131"/>
      <c r="I38" s="131">
        <f t="shared" si="22"/>
        <v>0</v>
      </c>
      <c r="J38" s="15">
        <f t="shared" si="23"/>
        <v>0</v>
      </c>
      <c r="K38" s="131"/>
      <c r="L38" s="17">
        <f t="shared" si="24"/>
        <v>0.9</v>
      </c>
      <c r="M38" s="17">
        <f t="shared" si="25"/>
        <v>0.2</v>
      </c>
      <c r="N38" s="18"/>
    </row>
    <row r="39" spans="1:23">
      <c r="A39" s="203"/>
      <c r="B39" s="130"/>
      <c r="C39" s="45"/>
      <c r="D39" s="185"/>
      <c r="E39" s="46">
        <f>+VLOOKUP($A$37,$P$5:$S$31,4,FALSE)</f>
        <v>0.82</v>
      </c>
      <c r="F39" s="131">
        <f t="shared" si="20"/>
        <v>0</v>
      </c>
      <c r="G39" s="131">
        <f t="shared" si="21"/>
        <v>0</v>
      </c>
      <c r="H39" s="131"/>
      <c r="I39" s="131">
        <f t="shared" si="22"/>
        <v>0</v>
      </c>
      <c r="J39" s="15">
        <f t="shared" si="23"/>
        <v>0</v>
      </c>
      <c r="K39" s="131"/>
      <c r="L39" s="17">
        <f t="shared" si="24"/>
        <v>0.9</v>
      </c>
      <c r="M39" s="17">
        <f t="shared" si="25"/>
        <v>0.2</v>
      </c>
      <c r="N39" s="18"/>
      <c r="T39" s="201"/>
      <c r="U39" s="201"/>
      <c r="V39" s="201"/>
      <c r="W39" s="201"/>
    </row>
    <row r="40" spans="1:23" ht="15.75" thickBot="1">
      <c r="A40" s="203"/>
      <c r="B40" s="130"/>
      <c r="C40" s="45"/>
      <c r="D40" s="185"/>
      <c r="E40" s="46">
        <f>+VLOOKUP($A$37,$P$5:$S$31,4,FALSE)</f>
        <v>0.82</v>
      </c>
      <c r="F40" s="131">
        <f t="shared" si="20"/>
        <v>0</v>
      </c>
      <c r="G40" s="131">
        <f t="shared" si="21"/>
        <v>0</v>
      </c>
      <c r="H40" s="131"/>
      <c r="I40" s="131">
        <f t="shared" si="22"/>
        <v>0</v>
      </c>
      <c r="J40" s="15">
        <f t="shared" si="23"/>
        <v>0</v>
      </c>
      <c r="K40" s="131"/>
      <c r="L40" s="17">
        <f t="shared" si="24"/>
        <v>0.9</v>
      </c>
      <c r="M40" s="17">
        <f t="shared" si="25"/>
        <v>0.2</v>
      </c>
      <c r="N40" s="18"/>
    </row>
    <row r="41" spans="1:23">
      <c r="A41" s="207" t="s">
        <v>55</v>
      </c>
      <c r="B41" s="130"/>
      <c r="C41" s="45"/>
      <c r="D41" s="185"/>
      <c r="E41" s="46">
        <f>+VLOOKUP($A$41,$P$5:$S$31,4,FALSE)</f>
        <v>0.77</v>
      </c>
      <c r="F41" s="131">
        <f t="shared" si="20"/>
        <v>0</v>
      </c>
      <c r="G41" s="131">
        <f t="shared" si="21"/>
        <v>0</v>
      </c>
      <c r="H41" s="131"/>
      <c r="I41" s="131">
        <f t="shared" si="22"/>
        <v>0</v>
      </c>
      <c r="J41" s="15">
        <f t="shared" si="23"/>
        <v>0</v>
      </c>
      <c r="K41" s="132"/>
      <c r="L41" s="17">
        <f t="shared" si="24"/>
        <v>0.9</v>
      </c>
      <c r="M41" s="17">
        <f t="shared" si="25"/>
        <v>0.2</v>
      </c>
      <c r="N41" s="18"/>
      <c r="P41" s="197" t="s">
        <v>47</v>
      </c>
      <c r="Q41" s="197"/>
      <c r="R41" s="197"/>
      <c r="S41" s="197"/>
      <c r="T41" s="197"/>
      <c r="U41" s="197"/>
      <c r="V41" s="197"/>
      <c r="W41" s="197"/>
    </row>
    <row r="42" spans="1:23">
      <c r="A42" s="203"/>
      <c r="B42" s="130"/>
      <c r="C42" s="45"/>
      <c r="D42" s="185"/>
      <c r="E42" s="46">
        <f>+VLOOKUP($A$41,$P$5:$S$31,4,FALSE)</f>
        <v>0.77</v>
      </c>
      <c r="F42" s="131">
        <f t="shared" si="20"/>
        <v>0</v>
      </c>
      <c r="G42" s="131">
        <f t="shared" si="21"/>
        <v>0</v>
      </c>
      <c r="H42" s="131"/>
      <c r="I42" s="131">
        <f t="shared" si="22"/>
        <v>0</v>
      </c>
      <c r="J42" s="15">
        <f t="shared" si="23"/>
        <v>0</v>
      </c>
      <c r="K42" s="131"/>
      <c r="L42" s="17">
        <f t="shared" si="24"/>
        <v>0.9</v>
      </c>
      <c r="M42" s="17">
        <f t="shared" si="25"/>
        <v>0.2</v>
      </c>
      <c r="N42" s="18"/>
    </row>
    <row r="43" spans="1:23">
      <c r="A43" s="203"/>
      <c r="B43" s="130"/>
      <c r="C43" s="45"/>
      <c r="D43" s="185"/>
      <c r="E43" s="46">
        <f>+VLOOKUP($A$41,$P$5:$S$31,4,FALSE)</f>
        <v>0.77</v>
      </c>
      <c r="F43" s="131">
        <f t="shared" si="20"/>
        <v>0</v>
      </c>
      <c r="G43" s="131">
        <f t="shared" si="21"/>
        <v>0</v>
      </c>
      <c r="H43" s="131"/>
      <c r="I43" s="131">
        <f t="shared" si="22"/>
        <v>0</v>
      </c>
      <c r="J43" s="15">
        <f t="shared" si="23"/>
        <v>0</v>
      </c>
      <c r="K43" s="131"/>
      <c r="L43" s="17">
        <f t="shared" si="24"/>
        <v>0.9</v>
      </c>
      <c r="M43" s="17">
        <f t="shared" si="25"/>
        <v>0.2</v>
      </c>
      <c r="N43" s="18"/>
    </row>
    <row r="44" spans="1:23">
      <c r="A44" s="203"/>
      <c r="B44" s="130"/>
      <c r="C44" s="45"/>
      <c r="D44" s="185"/>
      <c r="E44" s="46">
        <f>+VLOOKUP($A$41,$P$5:$S$31,4,FALSE)</f>
        <v>0.77</v>
      </c>
      <c r="F44" s="131">
        <f t="shared" si="20"/>
        <v>0</v>
      </c>
      <c r="G44" s="131">
        <f t="shared" si="21"/>
        <v>0</v>
      </c>
      <c r="H44" s="131"/>
      <c r="I44" s="131">
        <f t="shared" si="22"/>
        <v>0</v>
      </c>
      <c r="J44" s="15">
        <f t="shared" si="23"/>
        <v>0</v>
      </c>
      <c r="K44" s="131"/>
      <c r="L44" s="17">
        <f t="shared" si="24"/>
        <v>0.9</v>
      </c>
      <c r="M44" s="17">
        <f t="shared" si="25"/>
        <v>0.2</v>
      </c>
      <c r="N44" s="18"/>
    </row>
    <row r="45" spans="1:23">
      <c r="A45" s="210" t="s">
        <v>56</v>
      </c>
      <c r="B45" s="133"/>
      <c r="C45" s="134"/>
      <c r="D45" s="186"/>
      <c r="E45" s="63">
        <f>+VLOOKUP($A$45,$P$5:$S$31,4,FALSE)</f>
        <v>0.72</v>
      </c>
      <c r="F45" s="13">
        <f t="shared" ref="F45" si="26">+D45*E45</f>
        <v>0</v>
      </c>
      <c r="G45" s="13">
        <f t="shared" si="21"/>
        <v>0</v>
      </c>
      <c r="H45" s="135"/>
      <c r="I45" s="13">
        <f t="shared" si="22"/>
        <v>0</v>
      </c>
      <c r="J45" s="15">
        <f t="shared" si="23"/>
        <v>0</v>
      </c>
      <c r="K45" s="65"/>
      <c r="L45" s="17">
        <f t="shared" si="24"/>
        <v>0.9</v>
      </c>
      <c r="M45" s="17">
        <f t="shared" si="25"/>
        <v>0.2</v>
      </c>
      <c r="N45" s="18"/>
    </row>
    <row r="46" spans="1:23">
      <c r="A46" s="211"/>
      <c r="B46" s="133"/>
      <c r="C46" s="134"/>
      <c r="D46" s="186"/>
      <c r="E46" s="63">
        <f>+VLOOKUP($A$45,$P$5:$S$31,4,FALSE)</f>
        <v>0.72</v>
      </c>
      <c r="F46" s="13">
        <f>+D46*E46</f>
        <v>0</v>
      </c>
      <c r="G46" s="13">
        <f t="shared" si="21"/>
        <v>0</v>
      </c>
      <c r="H46" s="64"/>
      <c r="I46" s="13">
        <f t="shared" si="22"/>
        <v>0</v>
      </c>
      <c r="J46" s="15">
        <f t="shared" si="23"/>
        <v>0</v>
      </c>
      <c r="K46" s="65"/>
      <c r="L46" s="17">
        <f t="shared" si="24"/>
        <v>0.9</v>
      </c>
      <c r="M46" s="17">
        <f t="shared" si="25"/>
        <v>0.2</v>
      </c>
      <c r="N46" s="18"/>
    </row>
    <row r="47" spans="1:23">
      <c r="A47" s="211"/>
      <c r="B47" s="133"/>
      <c r="C47" s="134"/>
      <c r="D47" s="186"/>
      <c r="E47" s="63">
        <f>+VLOOKUP($A$45,$P$5:$S$31,4,FALSE)</f>
        <v>0.72</v>
      </c>
      <c r="F47" s="13">
        <f t="shared" ref="F47:F48" si="27">+D47*E47</f>
        <v>0</v>
      </c>
      <c r="G47" s="13">
        <f t="shared" si="21"/>
        <v>0</v>
      </c>
      <c r="H47" s="64"/>
      <c r="I47" s="13">
        <f t="shared" si="22"/>
        <v>0</v>
      </c>
      <c r="J47" s="15">
        <f t="shared" si="23"/>
        <v>0</v>
      </c>
      <c r="K47" s="65"/>
      <c r="L47" s="17">
        <f t="shared" si="24"/>
        <v>0.9</v>
      </c>
      <c r="M47" s="17">
        <f t="shared" si="25"/>
        <v>0.2</v>
      </c>
      <c r="N47" s="18"/>
    </row>
    <row r="48" spans="1:23" ht="15.75" thickBot="1">
      <c r="A48" s="212"/>
      <c r="B48" s="133"/>
      <c r="C48" s="134"/>
      <c r="D48" s="186"/>
      <c r="E48" s="63">
        <f>+VLOOKUP($A$45,$P$5:$S$31,4,FALSE)</f>
        <v>0.72</v>
      </c>
      <c r="F48" s="13">
        <f t="shared" si="27"/>
        <v>0</v>
      </c>
      <c r="G48" s="13">
        <f t="shared" si="21"/>
        <v>0</v>
      </c>
      <c r="H48" s="64"/>
      <c r="I48" s="13">
        <f t="shared" si="22"/>
        <v>0</v>
      </c>
      <c r="J48" s="15">
        <f t="shared" si="23"/>
        <v>0</v>
      </c>
      <c r="K48" s="65"/>
      <c r="L48" s="17">
        <f t="shared" si="24"/>
        <v>0.9</v>
      </c>
      <c r="M48" s="17">
        <f t="shared" si="25"/>
        <v>0.2</v>
      </c>
      <c r="N48" s="18"/>
    </row>
    <row r="49" spans="1:16" ht="15.75" thickBot="1">
      <c r="A49" s="136"/>
      <c r="B49" s="34"/>
      <c r="C49" s="93"/>
      <c r="D49" s="180">
        <f>SUM(D37:D48)</f>
        <v>0</v>
      </c>
      <c r="E49" s="36"/>
      <c r="F49" s="35">
        <f>SUM(F37:F48)</f>
        <v>0</v>
      </c>
      <c r="G49" s="35">
        <f>+MIN($F$113*L49,F49)</f>
        <v>0</v>
      </c>
      <c r="H49" s="137">
        <f>+IFERROR(G49/F49,0)</f>
        <v>0</v>
      </c>
      <c r="I49" s="35">
        <f>SUM(I37:I48)</f>
        <v>0</v>
      </c>
      <c r="J49" s="38">
        <f>SUM(J37:J48)</f>
        <v>0</v>
      </c>
      <c r="K49" s="39" t="s">
        <v>35</v>
      </c>
      <c r="L49" s="40">
        <f>+VLOOKUP($A$37,$P$5:$Q$30,2,FALSE)</f>
        <v>0.9</v>
      </c>
      <c r="M49" s="41">
        <f>+VLOOKUP($A$37,$P$5:$R$30,3,FALSE)</f>
        <v>0.2</v>
      </c>
      <c r="N49" s="18"/>
    </row>
    <row r="50" spans="1:16">
      <c r="A50" s="213" t="s">
        <v>22</v>
      </c>
      <c r="B50" s="130"/>
      <c r="C50" s="45"/>
      <c r="D50" s="187">
        <f>C50*K50</f>
        <v>0</v>
      </c>
      <c r="E50" s="138">
        <f>+VLOOKUP($A$50,P4:$S$37,4,0)</f>
        <v>0.89</v>
      </c>
      <c r="F50" s="13">
        <f>+D50*E50</f>
        <v>0</v>
      </c>
      <c r="G50" s="13">
        <f t="shared" ref="G50:G61" si="28">+F50*$H$62</f>
        <v>0</v>
      </c>
      <c r="H50" s="64"/>
      <c r="I50" s="13">
        <f>+F50*$H$62</f>
        <v>0</v>
      </c>
      <c r="J50" s="15">
        <f t="shared" ref="J50:J61" si="29">+MIN($G$62*$M$50,G50)</f>
        <v>0</v>
      </c>
      <c r="K50" s="139"/>
      <c r="L50" s="17">
        <f>+VLOOKUP($A$50,$P$5:$Q$30,2,FALSE)</f>
        <v>1</v>
      </c>
      <c r="M50" s="17">
        <f>+VLOOKUP($A$50,$P$5:$R$30,3,FALSE)</f>
        <v>0.35</v>
      </c>
      <c r="N50" s="18"/>
    </row>
    <row r="51" spans="1:16">
      <c r="A51" s="211"/>
      <c r="B51" s="130"/>
      <c r="C51" s="45"/>
      <c r="D51" s="187">
        <f t="shared" ref="D51:D61" si="30">+C51*K51</f>
        <v>0</v>
      </c>
      <c r="E51" s="138">
        <f>+VLOOKUP($A$50,P5:$S$37,4,0)</f>
        <v>0.89</v>
      </c>
      <c r="F51" s="13">
        <f>+D51*E51</f>
        <v>0</v>
      </c>
      <c r="G51" s="13">
        <f t="shared" si="28"/>
        <v>0</v>
      </c>
      <c r="H51" s="64"/>
      <c r="I51" s="13">
        <f>+F51*$H$62</f>
        <v>0</v>
      </c>
      <c r="J51" s="15">
        <f t="shared" si="29"/>
        <v>0</v>
      </c>
      <c r="K51" s="140"/>
      <c r="L51" s="17">
        <f>+VLOOKUP($A$50,$P$5:$Q$30,2,FALSE)</f>
        <v>1</v>
      </c>
      <c r="M51" s="17">
        <f>+VLOOKUP($A$50,$P$5:$R$30,3,FALSE)</f>
        <v>0.35</v>
      </c>
      <c r="N51" s="18"/>
    </row>
    <row r="52" spans="1:16">
      <c r="A52" s="214"/>
      <c r="B52" s="130"/>
      <c r="C52" s="45"/>
      <c r="D52" s="187">
        <f t="shared" si="30"/>
        <v>0</v>
      </c>
      <c r="E52" s="138">
        <f>+VLOOKUP($A$50,P6:$S$37,4,0)</f>
        <v>0.89</v>
      </c>
      <c r="F52" s="13">
        <f t="shared" ref="F52:F61" si="31">+D52*E52</f>
        <v>0</v>
      </c>
      <c r="G52" s="13">
        <f t="shared" si="28"/>
        <v>0</v>
      </c>
      <c r="H52" s="64"/>
      <c r="I52" s="13">
        <f t="shared" ref="I52:I61" si="32">+F52*$H$49</f>
        <v>0</v>
      </c>
      <c r="J52" s="15">
        <f t="shared" si="29"/>
        <v>0</v>
      </c>
      <c r="K52" s="140"/>
      <c r="L52" s="17">
        <f>+VLOOKUP($A$50,$P$5:$Q$30,2,FALSE)</f>
        <v>1</v>
      </c>
      <c r="M52" s="17">
        <f>+VLOOKUP($A$50,$P$5:$R$30,3,FALSE)</f>
        <v>0.35</v>
      </c>
      <c r="N52" s="29"/>
      <c r="P52" s="141"/>
    </row>
    <row r="53" spans="1:16">
      <c r="A53" s="203" t="s">
        <v>23</v>
      </c>
      <c r="B53" s="133"/>
      <c r="C53" s="134"/>
      <c r="D53" s="188">
        <f t="shared" si="30"/>
        <v>0</v>
      </c>
      <c r="E53" s="63">
        <f>+VLOOKUP($A$53,P4:$S$37,4,0)</f>
        <v>0.89</v>
      </c>
      <c r="F53" s="13">
        <f t="shared" si="31"/>
        <v>0</v>
      </c>
      <c r="G53" s="13">
        <f t="shared" si="28"/>
        <v>0</v>
      </c>
      <c r="H53" s="64"/>
      <c r="I53" s="13">
        <f t="shared" si="32"/>
        <v>0</v>
      </c>
      <c r="J53" s="15">
        <f t="shared" si="29"/>
        <v>0</v>
      </c>
      <c r="K53" s="140"/>
      <c r="L53" s="17">
        <f>+VLOOKUP($A$53,$P$5:$Q$30,2,FALSE)</f>
        <v>1</v>
      </c>
      <c r="M53" s="17">
        <f>+VLOOKUP($A$53,$P$5:$R$30,3,FALSE)</f>
        <v>0.35</v>
      </c>
      <c r="N53" s="29"/>
      <c r="P53" s="142"/>
    </row>
    <row r="54" spans="1:16">
      <c r="A54" s="203"/>
      <c r="B54" s="133"/>
      <c r="C54" s="134"/>
      <c r="D54" s="188">
        <f t="shared" si="30"/>
        <v>0</v>
      </c>
      <c r="E54" s="63">
        <f>+VLOOKUP($A$53,P5:$S$37,4,0)</f>
        <v>0.89</v>
      </c>
      <c r="F54" s="13">
        <f t="shared" si="31"/>
        <v>0</v>
      </c>
      <c r="G54" s="13">
        <f t="shared" si="28"/>
        <v>0</v>
      </c>
      <c r="H54" s="64"/>
      <c r="I54" s="13">
        <f t="shared" si="32"/>
        <v>0</v>
      </c>
      <c r="J54" s="15">
        <f t="shared" si="29"/>
        <v>0</v>
      </c>
      <c r="K54" s="140"/>
      <c r="L54" s="17">
        <f>+VLOOKUP($A$53,$P$5:$Q$30,2,FALSE)</f>
        <v>1</v>
      </c>
      <c r="M54" s="17">
        <f>+VLOOKUP($A$53,$P$5:$R$30,3,FALSE)</f>
        <v>0.35</v>
      </c>
      <c r="N54" s="29"/>
      <c r="O54" s="75"/>
    </row>
    <row r="55" spans="1:16">
      <c r="A55" s="203"/>
      <c r="B55" s="133"/>
      <c r="C55" s="134"/>
      <c r="D55" s="188">
        <f t="shared" si="30"/>
        <v>0</v>
      </c>
      <c r="E55" s="63">
        <f>+VLOOKUP($A$53,P6:$S$37,4,0)</f>
        <v>0.89</v>
      </c>
      <c r="F55" s="13">
        <f t="shared" si="31"/>
        <v>0</v>
      </c>
      <c r="G55" s="13">
        <f t="shared" si="28"/>
        <v>0</v>
      </c>
      <c r="H55" s="64"/>
      <c r="I55" s="13">
        <f t="shared" si="32"/>
        <v>0</v>
      </c>
      <c r="J55" s="15">
        <f t="shared" si="29"/>
        <v>0</v>
      </c>
      <c r="K55" s="140"/>
      <c r="L55" s="17">
        <f>+VLOOKUP($A$53,$P$5:$Q$30,2,FALSE)</f>
        <v>1</v>
      </c>
      <c r="M55" s="17">
        <f>+VLOOKUP($A$53,$P$5:$R$30,3,FALSE)</f>
        <v>0.35</v>
      </c>
      <c r="N55" s="143"/>
      <c r="O55" s="75"/>
      <c r="P55" s="75"/>
    </row>
    <row r="56" spans="1:16">
      <c r="A56" s="203" t="s">
        <v>24</v>
      </c>
      <c r="B56" s="144"/>
      <c r="C56" s="145"/>
      <c r="D56" s="189">
        <f t="shared" si="30"/>
        <v>0</v>
      </c>
      <c r="E56" s="85">
        <f>+VLOOKUP($A$56,P4:$S$37,4,0)</f>
        <v>0.88</v>
      </c>
      <c r="F56" s="13">
        <f t="shared" si="31"/>
        <v>0</v>
      </c>
      <c r="G56" s="13">
        <f t="shared" si="28"/>
        <v>0</v>
      </c>
      <c r="H56" s="64"/>
      <c r="I56" s="13">
        <f t="shared" si="32"/>
        <v>0</v>
      </c>
      <c r="J56" s="15">
        <f t="shared" si="29"/>
        <v>0</v>
      </c>
      <c r="K56" s="140"/>
      <c r="L56" s="17">
        <f>+VLOOKUP($A$56,$P$5:$Q$30,2,FALSE)</f>
        <v>1</v>
      </c>
      <c r="M56" s="17">
        <f>+VLOOKUP($A$56,$P$5:$R$30,3,FALSE)</f>
        <v>0.35</v>
      </c>
      <c r="N56" s="143"/>
      <c r="O56" s="75"/>
      <c r="P56" s="75"/>
    </row>
    <row r="57" spans="1:16">
      <c r="A57" s="203"/>
      <c r="B57" s="144"/>
      <c r="C57" s="145"/>
      <c r="D57" s="189">
        <f t="shared" si="30"/>
        <v>0</v>
      </c>
      <c r="E57" s="85">
        <f>+VLOOKUP($A$56,P5:$S$37,4,0)</f>
        <v>0.88</v>
      </c>
      <c r="F57" s="13">
        <f t="shared" si="31"/>
        <v>0</v>
      </c>
      <c r="G57" s="13">
        <f t="shared" si="28"/>
        <v>0</v>
      </c>
      <c r="H57" s="64"/>
      <c r="I57" s="13">
        <f t="shared" si="32"/>
        <v>0</v>
      </c>
      <c r="J57" s="15">
        <f t="shared" si="29"/>
        <v>0</v>
      </c>
      <c r="K57" s="140"/>
      <c r="L57" s="17">
        <f>+VLOOKUP($A$56,$P$5:$Q$30,2,FALSE)</f>
        <v>1</v>
      </c>
      <c r="M57" s="17">
        <f>+VLOOKUP($A$56,$P$5:$R$30,3,FALSE)</f>
        <v>0.35</v>
      </c>
      <c r="N57" s="146"/>
    </row>
    <row r="58" spans="1:16">
      <c r="A58" s="203"/>
      <c r="B58" s="144"/>
      <c r="C58" s="145"/>
      <c r="D58" s="189">
        <f t="shared" si="30"/>
        <v>0</v>
      </c>
      <c r="E58" s="85">
        <f>+VLOOKUP($A$56,P6:$S$37,4,0)</f>
        <v>0.88</v>
      </c>
      <c r="F58" s="13">
        <f t="shared" si="31"/>
        <v>0</v>
      </c>
      <c r="G58" s="13">
        <f t="shared" si="28"/>
        <v>0</v>
      </c>
      <c r="H58" s="64"/>
      <c r="I58" s="13">
        <f t="shared" si="32"/>
        <v>0</v>
      </c>
      <c r="J58" s="15">
        <f t="shared" si="29"/>
        <v>0</v>
      </c>
      <c r="K58" s="140"/>
      <c r="L58" s="17">
        <f>+VLOOKUP($A$56,$P$5:$Q$30,2,FALSE)</f>
        <v>1</v>
      </c>
      <c r="M58" s="17">
        <f>+VLOOKUP($A$56,$P$5:$R$30,3,FALSE)</f>
        <v>0.35</v>
      </c>
      <c r="N58" s="143"/>
    </row>
    <row r="59" spans="1:16">
      <c r="A59" s="203" t="s">
        <v>25</v>
      </c>
      <c r="B59" s="147"/>
      <c r="C59" s="148"/>
      <c r="D59" s="190">
        <f t="shared" si="30"/>
        <v>0</v>
      </c>
      <c r="E59" s="149">
        <f>+VLOOKUP($A$59,$P$4:$S$37,4,0)</f>
        <v>0.86</v>
      </c>
      <c r="F59" s="13">
        <f t="shared" si="31"/>
        <v>0</v>
      </c>
      <c r="G59" s="13">
        <f t="shared" si="28"/>
        <v>0</v>
      </c>
      <c r="H59" s="64"/>
      <c r="I59" s="13">
        <f t="shared" si="32"/>
        <v>0</v>
      </c>
      <c r="J59" s="15">
        <f t="shared" si="29"/>
        <v>0</v>
      </c>
      <c r="K59" s="140"/>
      <c r="L59" s="17">
        <f>+VLOOKUP($A$59,$P$5:$Q$30,2,FALSE)</f>
        <v>1</v>
      </c>
      <c r="M59" s="17">
        <f>+VLOOKUP($A$59,$P$5:$R$30,3,FALSE)</f>
        <v>0.35</v>
      </c>
      <c r="N59" s="150"/>
    </row>
    <row r="60" spans="1:16">
      <c r="A60" s="203"/>
      <c r="B60" s="147"/>
      <c r="C60" s="148"/>
      <c r="D60" s="190">
        <f t="shared" si="30"/>
        <v>0</v>
      </c>
      <c r="E60" s="149">
        <f>+VLOOKUP($A$59,$P$4:$S$37,4,0)</f>
        <v>0.86</v>
      </c>
      <c r="F60" s="13">
        <f t="shared" si="31"/>
        <v>0</v>
      </c>
      <c r="G60" s="13">
        <f t="shared" si="28"/>
        <v>0</v>
      </c>
      <c r="H60" s="64"/>
      <c r="I60" s="13">
        <f t="shared" si="32"/>
        <v>0</v>
      </c>
      <c r="J60" s="15">
        <f t="shared" si="29"/>
        <v>0</v>
      </c>
      <c r="K60" s="140"/>
      <c r="L60" s="17">
        <f>+VLOOKUP($A$59,$P$5:$Q$30,2,FALSE)</f>
        <v>1</v>
      </c>
      <c r="M60" s="17">
        <f>+VLOOKUP($A$59,$P$5:$R$30,3,FALSE)</f>
        <v>0.35</v>
      </c>
      <c r="N60" s="42"/>
      <c r="O60" s="75"/>
    </row>
    <row r="61" spans="1:16" ht="15.75" thickBot="1">
      <c r="A61" s="208"/>
      <c r="B61" s="147"/>
      <c r="C61" s="148"/>
      <c r="D61" s="190">
        <f t="shared" si="30"/>
        <v>0</v>
      </c>
      <c r="E61" s="149">
        <f>+VLOOKUP($A$59,$P$4:$S$37,4,0)</f>
        <v>0.86</v>
      </c>
      <c r="F61" s="13">
        <f t="shared" si="31"/>
        <v>0</v>
      </c>
      <c r="G61" s="13">
        <f t="shared" si="28"/>
        <v>0</v>
      </c>
      <c r="H61" s="64"/>
      <c r="I61" s="13">
        <f t="shared" si="32"/>
        <v>0</v>
      </c>
      <c r="J61" s="15">
        <f t="shared" si="29"/>
        <v>0</v>
      </c>
      <c r="K61" s="140"/>
      <c r="L61" s="17">
        <f>+VLOOKUP($A$59,$P$5:$Q$30,2,FALSE)</f>
        <v>1</v>
      </c>
      <c r="M61" s="17">
        <f>+VLOOKUP($A$59,$P$5:$R$30,3,FALSE)</f>
        <v>0.35</v>
      </c>
      <c r="N61" s="42"/>
      <c r="P61" s="75"/>
    </row>
    <row r="62" spans="1:16" ht="15.75" thickBot="1">
      <c r="A62" s="151"/>
      <c r="B62" s="34"/>
      <c r="C62" s="93"/>
      <c r="D62" s="180">
        <f>SUM(D50:D61)</f>
        <v>0</v>
      </c>
      <c r="E62" s="94"/>
      <c r="F62" s="35">
        <f>SUM(F50:F61)</f>
        <v>0</v>
      </c>
      <c r="G62" s="35">
        <f>+MIN($F$113*L62,F62)</f>
        <v>0</v>
      </c>
      <c r="H62" s="152">
        <f>+IFERROR(G62/F62,0)</f>
        <v>0</v>
      </c>
      <c r="I62" s="35">
        <f>SUM(I50:I61)</f>
        <v>0</v>
      </c>
      <c r="J62" s="38">
        <f t="shared" ref="J62" si="33">SUM(J50:J61)</f>
        <v>0</v>
      </c>
      <c r="K62" s="39" t="s">
        <v>35</v>
      </c>
      <c r="L62" s="40">
        <f>+VLOOKUP(A50,P4:Q37,2,0)</f>
        <v>1</v>
      </c>
      <c r="M62" s="41">
        <f>+VLOOKUP(A50,P4:R37,3,0)</f>
        <v>0.35</v>
      </c>
      <c r="N62" s="42"/>
      <c r="P62" s="75"/>
    </row>
    <row r="63" spans="1:16">
      <c r="A63" s="207" t="s">
        <v>26</v>
      </c>
      <c r="B63" s="130"/>
      <c r="C63" s="45"/>
      <c r="D63" s="187">
        <f>+C63*K63</f>
        <v>0</v>
      </c>
      <c r="E63" s="46">
        <f>+VLOOKUP($A$63,$P$4:$S$37,4,0)</f>
        <v>0.89</v>
      </c>
      <c r="F63" s="13">
        <f>+D63*E63</f>
        <v>0</v>
      </c>
      <c r="G63" s="13">
        <f t="shared" ref="G63:G74" si="34">+F63*$H$75</f>
        <v>0</v>
      </c>
      <c r="H63" s="64"/>
      <c r="I63" s="13">
        <f t="shared" ref="I63:I74" si="35">+F63*$H$75</f>
        <v>0</v>
      </c>
      <c r="J63" s="15">
        <f t="shared" ref="J63:J74" si="36">+MIN($G$75*$M$63,G63)</f>
        <v>0</v>
      </c>
      <c r="K63" s="140"/>
      <c r="L63" s="17">
        <f t="shared" ref="L63:M65" si="37">+VLOOKUP($A$63,$P$5:$Q$30,2,FALSE)</f>
        <v>1</v>
      </c>
      <c r="M63" s="17">
        <f t="shared" si="37"/>
        <v>1</v>
      </c>
      <c r="N63" s="42"/>
    </row>
    <row r="64" spans="1:16">
      <c r="A64" s="203"/>
      <c r="B64" s="130"/>
      <c r="C64" s="45"/>
      <c r="D64" s="187">
        <f t="shared" ref="D64:D74" si="38">+C64*K64</f>
        <v>0</v>
      </c>
      <c r="E64" s="46">
        <f>+VLOOKUP($A$63,$P$4:$S$37,4,0)</f>
        <v>0.89</v>
      </c>
      <c r="F64" s="13">
        <f t="shared" ref="F64:F74" si="39">+D64*E64</f>
        <v>0</v>
      </c>
      <c r="G64" s="13">
        <f t="shared" si="34"/>
        <v>0</v>
      </c>
      <c r="H64" s="64"/>
      <c r="I64" s="13">
        <f t="shared" si="35"/>
        <v>0</v>
      </c>
      <c r="J64" s="15">
        <f t="shared" si="36"/>
        <v>0</v>
      </c>
      <c r="K64" s="65"/>
      <c r="L64" s="17">
        <f t="shared" si="37"/>
        <v>1</v>
      </c>
      <c r="M64" s="17">
        <f t="shared" si="37"/>
        <v>1</v>
      </c>
      <c r="N64" s="42"/>
    </row>
    <row r="65" spans="1:27">
      <c r="A65" s="203"/>
      <c r="B65" s="130"/>
      <c r="C65" s="45"/>
      <c r="D65" s="187">
        <f t="shared" si="38"/>
        <v>0</v>
      </c>
      <c r="E65" s="46">
        <f>+VLOOKUP($A$63,$P$4:$S$37,4,0)</f>
        <v>0.89</v>
      </c>
      <c r="F65" s="13">
        <f t="shared" si="39"/>
        <v>0</v>
      </c>
      <c r="G65" s="13">
        <f t="shared" si="34"/>
        <v>0</v>
      </c>
      <c r="H65" s="64"/>
      <c r="I65" s="13">
        <f t="shared" si="35"/>
        <v>0</v>
      </c>
      <c r="J65" s="15">
        <f t="shared" si="36"/>
        <v>0</v>
      </c>
      <c r="K65" s="65"/>
      <c r="L65" s="17">
        <f t="shared" si="37"/>
        <v>1</v>
      </c>
      <c r="M65" s="17">
        <f t="shared" si="37"/>
        <v>1</v>
      </c>
      <c r="N65" s="29"/>
    </row>
    <row r="66" spans="1:27">
      <c r="A66" s="203" t="s">
        <v>27</v>
      </c>
      <c r="B66" s="133"/>
      <c r="C66" s="134"/>
      <c r="D66" s="188">
        <f t="shared" si="38"/>
        <v>0</v>
      </c>
      <c r="E66" s="63">
        <f>+VLOOKUP($A$66,$P$4:$S$37,4,0)</f>
        <v>0.85</v>
      </c>
      <c r="F66" s="13">
        <f t="shared" si="39"/>
        <v>0</v>
      </c>
      <c r="G66" s="13">
        <f t="shared" si="34"/>
        <v>0</v>
      </c>
      <c r="H66" s="64"/>
      <c r="I66" s="13">
        <f t="shared" si="35"/>
        <v>0</v>
      </c>
      <c r="J66" s="15">
        <f t="shared" si="36"/>
        <v>0</v>
      </c>
      <c r="K66" s="65"/>
      <c r="L66" s="17">
        <f t="shared" ref="L66:M68" si="40">+VLOOKUP($A$66,$P$5:$Q$30,2,FALSE)</f>
        <v>1</v>
      </c>
      <c r="M66" s="17">
        <f t="shared" si="40"/>
        <v>1</v>
      </c>
      <c r="N66" s="18"/>
    </row>
    <row r="67" spans="1:27" ht="15" customHeight="1">
      <c r="A67" s="203"/>
      <c r="B67" s="133"/>
      <c r="C67" s="134"/>
      <c r="D67" s="188">
        <f t="shared" si="38"/>
        <v>0</v>
      </c>
      <c r="E67" s="63">
        <f>+VLOOKUP($A$66,$P$4:$S$37,4,0)</f>
        <v>0.85</v>
      </c>
      <c r="F67" s="13">
        <f t="shared" si="39"/>
        <v>0</v>
      </c>
      <c r="G67" s="13">
        <f t="shared" si="34"/>
        <v>0</v>
      </c>
      <c r="H67" s="64"/>
      <c r="I67" s="13">
        <f t="shared" si="35"/>
        <v>0</v>
      </c>
      <c r="J67" s="15">
        <f t="shared" si="36"/>
        <v>0</v>
      </c>
      <c r="K67" s="65"/>
      <c r="L67" s="17">
        <f t="shared" si="40"/>
        <v>1</v>
      </c>
      <c r="M67" s="17">
        <f t="shared" si="40"/>
        <v>1</v>
      </c>
      <c r="N67" s="18"/>
    </row>
    <row r="68" spans="1:27">
      <c r="A68" s="203"/>
      <c r="B68" s="133"/>
      <c r="C68" s="134"/>
      <c r="D68" s="188">
        <f t="shared" si="38"/>
        <v>0</v>
      </c>
      <c r="E68" s="63">
        <f>+VLOOKUP($A$66,$P$4:$S$37,4,0)</f>
        <v>0.85</v>
      </c>
      <c r="F68" s="13">
        <f t="shared" si="39"/>
        <v>0</v>
      </c>
      <c r="G68" s="13">
        <f t="shared" si="34"/>
        <v>0</v>
      </c>
      <c r="H68" s="64"/>
      <c r="I68" s="13">
        <f t="shared" si="35"/>
        <v>0</v>
      </c>
      <c r="J68" s="15">
        <f t="shared" si="36"/>
        <v>0</v>
      </c>
      <c r="K68" s="65"/>
      <c r="L68" s="17">
        <f t="shared" si="40"/>
        <v>1</v>
      </c>
      <c r="M68" s="17">
        <f t="shared" si="40"/>
        <v>1</v>
      </c>
      <c r="N68" s="18"/>
    </row>
    <row r="69" spans="1:27">
      <c r="A69" s="203" t="s">
        <v>28</v>
      </c>
      <c r="B69" s="144"/>
      <c r="C69" s="145"/>
      <c r="D69" s="189">
        <f t="shared" si="38"/>
        <v>0</v>
      </c>
      <c r="E69" s="85">
        <f>+VLOOKUP($A$69,$P$4:$S$37,4,0)</f>
        <v>0.66</v>
      </c>
      <c r="F69" s="13">
        <f t="shared" si="39"/>
        <v>0</v>
      </c>
      <c r="G69" s="13">
        <f t="shared" si="34"/>
        <v>0</v>
      </c>
      <c r="H69" s="64"/>
      <c r="I69" s="13">
        <f t="shared" si="35"/>
        <v>0</v>
      </c>
      <c r="J69" s="15">
        <f t="shared" si="36"/>
        <v>0</v>
      </c>
      <c r="K69" s="65"/>
      <c r="L69" s="17">
        <f t="shared" ref="L69:M71" si="41">+VLOOKUP($A$69,$P$5:$Q$30,2,FALSE)</f>
        <v>1</v>
      </c>
      <c r="M69" s="17">
        <f t="shared" si="41"/>
        <v>1</v>
      </c>
      <c r="N69" s="18"/>
      <c r="AA69">
        <f>493/2500</f>
        <v>0.19719999999999999</v>
      </c>
    </row>
    <row r="70" spans="1:27">
      <c r="A70" s="203"/>
      <c r="B70" s="144"/>
      <c r="C70" s="145"/>
      <c r="D70" s="189">
        <f t="shared" si="38"/>
        <v>0</v>
      </c>
      <c r="E70" s="85">
        <f>+VLOOKUP($A$69,$P$4:$S$37,4,0)</f>
        <v>0.66</v>
      </c>
      <c r="F70" s="13">
        <f t="shared" si="39"/>
        <v>0</v>
      </c>
      <c r="G70" s="13">
        <f t="shared" si="34"/>
        <v>0</v>
      </c>
      <c r="H70" s="64"/>
      <c r="I70" s="13">
        <f t="shared" si="35"/>
        <v>0</v>
      </c>
      <c r="J70" s="15">
        <f t="shared" si="36"/>
        <v>0</v>
      </c>
      <c r="K70" s="65"/>
      <c r="L70" s="17">
        <f t="shared" si="41"/>
        <v>1</v>
      </c>
      <c r="M70" s="17">
        <f t="shared" si="41"/>
        <v>1</v>
      </c>
      <c r="N70" s="18"/>
    </row>
    <row r="71" spans="1:27">
      <c r="A71" s="203"/>
      <c r="B71" s="144"/>
      <c r="C71" s="145"/>
      <c r="D71" s="189">
        <f t="shared" si="38"/>
        <v>0</v>
      </c>
      <c r="E71" s="85">
        <f>+VLOOKUP($A$69,$P$4:$S$37,4,0)</f>
        <v>0.66</v>
      </c>
      <c r="F71" s="13">
        <f t="shared" si="39"/>
        <v>0</v>
      </c>
      <c r="G71" s="13">
        <f t="shared" si="34"/>
        <v>0</v>
      </c>
      <c r="H71" s="64"/>
      <c r="I71" s="13">
        <f t="shared" si="35"/>
        <v>0</v>
      </c>
      <c r="J71" s="15">
        <f t="shared" si="36"/>
        <v>0</v>
      </c>
      <c r="K71" s="65"/>
      <c r="L71" s="17">
        <f t="shared" si="41"/>
        <v>1</v>
      </c>
      <c r="M71" s="17">
        <f t="shared" si="41"/>
        <v>1</v>
      </c>
      <c r="N71" s="18"/>
    </row>
    <row r="72" spans="1:27">
      <c r="A72" s="203" t="s">
        <v>29</v>
      </c>
      <c r="B72" s="147"/>
      <c r="C72" s="148"/>
      <c r="D72" s="190">
        <f t="shared" si="38"/>
        <v>0</v>
      </c>
      <c r="E72" s="149">
        <f>+VLOOKUP($A$72,$P$4:$S$37,4,0)</f>
        <v>0.66</v>
      </c>
      <c r="F72" s="13">
        <f t="shared" si="39"/>
        <v>0</v>
      </c>
      <c r="G72" s="13">
        <f t="shared" si="34"/>
        <v>0</v>
      </c>
      <c r="H72" s="64"/>
      <c r="I72" s="13">
        <f t="shared" si="35"/>
        <v>0</v>
      </c>
      <c r="J72" s="15">
        <f t="shared" si="36"/>
        <v>0</v>
      </c>
      <c r="K72" s="65"/>
      <c r="L72" s="17">
        <f t="shared" ref="L72:M74" si="42">+VLOOKUP($A$72,$P$5:$Q$30,2,FALSE)</f>
        <v>1</v>
      </c>
      <c r="M72" s="17">
        <f t="shared" si="42"/>
        <v>1</v>
      </c>
      <c r="N72" s="18"/>
    </row>
    <row r="73" spans="1:27">
      <c r="A73" s="203"/>
      <c r="B73" s="147"/>
      <c r="C73" s="148"/>
      <c r="D73" s="190">
        <f t="shared" si="38"/>
        <v>0</v>
      </c>
      <c r="E73" s="149">
        <f>+VLOOKUP($A$72,$P$4:$S$37,4,0)</f>
        <v>0.66</v>
      </c>
      <c r="F73" s="13">
        <f t="shared" si="39"/>
        <v>0</v>
      </c>
      <c r="G73" s="13">
        <f t="shared" si="34"/>
        <v>0</v>
      </c>
      <c r="H73" s="64"/>
      <c r="I73" s="13">
        <f t="shared" si="35"/>
        <v>0</v>
      </c>
      <c r="J73" s="15">
        <f t="shared" si="36"/>
        <v>0</v>
      </c>
      <c r="K73" s="65"/>
      <c r="L73" s="17">
        <f t="shared" si="42"/>
        <v>1</v>
      </c>
      <c r="M73" s="17">
        <f t="shared" si="42"/>
        <v>1</v>
      </c>
      <c r="N73" s="18"/>
    </row>
    <row r="74" spans="1:27" ht="15.75" thickBot="1">
      <c r="A74" s="208"/>
      <c r="B74" s="147"/>
      <c r="C74" s="148"/>
      <c r="D74" s="190">
        <f t="shared" si="38"/>
        <v>0</v>
      </c>
      <c r="E74" s="149">
        <f>+VLOOKUP($A$72,$P$4:$S$37,4,0)</f>
        <v>0.66</v>
      </c>
      <c r="F74" s="13">
        <f t="shared" si="39"/>
        <v>0</v>
      </c>
      <c r="G74" s="13">
        <f t="shared" si="34"/>
        <v>0</v>
      </c>
      <c r="H74" s="64"/>
      <c r="I74" s="13">
        <f t="shared" si="35"/>
        <v>0</v>
      </c>
      <c r="J74" s="15">
        <f t="shared" si="36"/>
        <v>0</v>
      </c>
      <c r="K74" s="65"/>
      <c r="L74" s="17">
        <f t="shared" si="42"/>
        <v>1</v>
      </c>
      <c r="M74" s="17">
        <f t="shared" si="42"/>
        <v>1</v>
      </c>
      <c r="N74" s="18"/>
    </row>
    <row r="75" spans="1:27" ht="15.75" thickBot="1">
      <c r="A75" s="153" t="s">
        <v>43</v>
      </c>
      <c r="B75" s="34"/>
      <c r="C75" s="34"/>
      <c r="D75" s="180">
        <f>SUM(D63:D74)</f>
        <v>0</v>
      </c>
      <c r="E75" s="94"/>
      <c r="F75" s="35">
        <f>SUM(F63:F74)</f>
        <v>0</v>
      </c>
      <c r="G75" s="35">
        <f>+MIN($F$113*L75,F75)</f>
        <v>0</v>
      </c>
      <c r="H75" s="137">
        <f>+IFERROR(G75/F75,0)</f>
        <v>0</v>
      </c>
      <c r="I75" s="35">
        <f>SUM(I63:I74)</f>
        <v>0</v>
      </c>
      <c r="J75" s="38">
        <f>SUM(J63:J74)</f>
        <v>0</v>
      </c>
      <c r="K75" s="154">
        <f t="shared" ref="K75" si="43">SUM(K63:K74)</f>
        <v>0</v>
      </c>
      <c r="L75" s="40">
        <f>+VLOOKUP(A63,P4:Q37,2,0)</f>
        <v>1</v>
      </c>
      <c r="M75" s="41">
        <f>+VLOOKUP(A63,P4:R37,3,0)</f>
        <v>0.35</v>
      </c>
      <c r="N75" s="18"/>
    </row>
    <row r="76" spans="1:27">
      <c r="A76" s="215" t="str">
        <f>+P24</f>
        <v>VDMK_1</v>
      </c>
      <c r="B76" s="130"/>
      <c r="C76" s="155"/>
      <c r="D76" s="181"/>
      <c r="E76" s="156">
        <f>+VLOOKUP($A$76,$P$4:$S$37,4,0)</f>
        <v>0.92</v>
      </c>
      <c r="F76" s="13">
        <f>+D76*E76</f>
        <v>0</v>
      </c>
      <c r="G76" s="13">
        <f t="shared" ref="G76:G84" si="44">+F76*$H$85</f>
        <v>0</v>
      </c>
      <c r="H76" s="64"/>
      <c r="I76" s="13">
        <f t="shared" ref="I76:I84" si="45">+F76*$H$85</f>
        <v>0</v>
      </c>
      <c r="J76" s="15">
        <f t="shared" ref="J76:J84" si="46">+MIN($G$85*$M$76,G76)</f>
        <v>0</v>
      </c>
      <c r="K76" s="132"/>
      <c r="L76" s="17">
        <f>+VLOOKUP($A$76,$P$4:$Q$37,2,0)</f>
        <v>0.5</v>
      </c>
      <c r="M76" s="17">
        <f>+VLOOKUP($A$76,$P$4:$R$37,3,0)</f>
        <v>0.4</v>
      </c>
      <c r="N76" s="18"/>
    </row>
    <row r="77" spans="1:27">
      <c r="A77" s="216"/>
      <c r="B77" s="130"/>
      <c r="C77" s="155"/>
      <c r="D77" s="181"/>
      <c r="E77" s="156">
        <f>+VLOOKUP($A$76,$P$4:$S$37,4,0)</f>
        <v>0.92</v>
      </c>
      <c r="F77" s="13">
        <f t="shared" ref="F77:F78" si="47">+D77*E77</f>
        <v>0</v>
      </c>
      <c r="G77" s="13">
        <f t="shared" si="44"/>
        <v>0</v>
      </c>
      <c r="H77" s="64"/>
      <c r="I77" s="13">
        <f t="shared" si="45"/>
        <v>0</v>
      </c>
      <c r="J77" s="15">
        <f t="shared" si="46"/>
        <v>0</v>
      </c>
      <c r="K77" s="131"/>
      <c r="L77" s="17">
        <f>+VLOOKUP($A$76,$P$4:$Q$37,2,0)</f>
        <v>0.5</v>
      </c>
      <c r="M77" s="17">
        <f>+VLOOKUP($A$76,$P$4:$R$37,3,0)</f>
        <v>0.4</v>
      </c>
      <c r="N77" s="18"/>
    </row>
    <row r="78" spans="1:27">
      <c r="A78" s="217"/>
      <c r="B78" s="130"/>
      <c r="C78" s="155"/>
      <c r="D78" s="181"/>
      <c r="E78" s="156">
        <f>+VLOOKUP($A$76,$P$4:$S$37,4,0)</f>
        <v>0.92</v>
      </c>
      <c r="F78" s="13">
        <f t="shared" si="47"/>
        <v>0</v>
      </c>
      <c r="G78" s="13">
        <f t="shared" si="44"/>
        <v>0</v>
      </c>
      <c r="H78" s="64"/>
      <c r="I78" s="13">
        <f t="shared" si="45"/>
        <v>0</v>
      </c>
      <c r="J78" s="15">
        <f t="shared" si="46"/>
        <v>0</v>
      </c>
      <c r="K78" s="131"/>
      <c r="L78" s="17">
        <f>+VLOOKUP($A$76,$P$4:$Q$37,2,0)</f>
        <v>0.5</v>
      </c>
      <c r="M78" s="17">
        <f>+VLOOKUP($A$76,$P$4:$R$37,3,0)</f>
        <v>0.4</v>
      </c>
      <c r="N78" s="18"/>
    </row>
    <row r="79" spans="1:27">
      <c r="A79" s="218" t="str">
        <f>+P25</f>
        <v>VDMK_1-5</v>
      </c>
      <c r="B79" s="133"/>
      <c r="C79" s="62"/>
      <c r="D79" s="186"/>
      <c r="E79" s="157">
        <f>+VLOOKUP($A$79,$P$4:$S$37,4,0)</f>
        <v>0.79</v>
      </c>
      <c r="F79" s="13">
        <f>+D79*E79</f>
        <v>0</v>
      </c>
      <c r="G79" s="13">
        <f t="shared" si="44"/>
        <v>0</v>
      </c>
      <c r="H79" s="64"/>
      <c r="I79" s="13">
        <f t="shared" si="45"/>
        <v>0</v>
      </c>
      <c r="J79" s="15">
        <f t="shared" si="46"/>
        <v>0</v>
      </c>
      <c r="K79" s="132"/>
      <c r="L79" s="17">
        <f>+VLOOKUP($A$79,$P$4:$Q$37,2,0)</f>
        <v>0.5</v>
      </c>
      <c r="M79" s="17">
        <f>+VLOOKUP($A$79,$P$4:$R$37,3,0)</f>
        <v>0.4</v>
      </c>
      <c r="N79" s="18"/>
    </row>
    <row r="80" spans="1:27">
      <c r="A80" s="216"/>
      <c r="B80" s="133"/>
      <c r="C80" s="62"/>
      <c r="D80" s="186"/>
      <c r="E80" s="157">
        <f>+VLOOKUP($A$79,$P$4:$S$37,4,0)</f>
        <v>0.79</v>
      </c>
      <c r="F80" s="13">
        <f t="shared" ref="F80:F81" si="48">+D80*E80</f>
        <v>0</v>
      </c>
      <c r="G80" s="13">
        <f t="shared" si="44"/>
        <v>0</v>
      </c>
      <c r="H80" s="64"/>
      <c r="I80" s="13">
        <f t="shared" si="45"/>
        <v>0</v>
      </c>
      <c r="J80" s="15">
        <f t="shared" si="46"/>
        <v>0</v>
      </c>
      <c r="K80" s="131"/>
      <c r="L80" s="17">
        <f>+VLOOKUP($A$79,$P$4:$Q$37,2,0)</f>
        <v>0.5</v>
      </c>
      <c r="M80" s="17">
        <f>+VLOOKUP($A$79,$P$4:$R$37,3,0)</f>
        <v>0.4</v>
      </c>
      <c r="N80" s="18"/>
    </row>
    <row r="81" spans="1:29">
      <c r="A81" s="217"/>
      <c r="B81" s="133"/>
      <c r="C81" s="62"/>
      <c r="D81" s="186"/>
      <c r="E81" s="157">
        <f>+VLOOKUP($A$79,$P$4:$S$37,4,0)</f>
        <v>0.79</v>
      </c>
      <c r="F81" s="13">
        <f t="shared" si="48"/>
        <v>0</v>
      </c>
      <c r="G81" s="13">
        <f t="shared" si="44"/>
        <v>0</v>
      </c>
      <c r="H81" s="64"/>
      <c r="I81" s="13">
        <f t="shared" si="45"/>
        <v>0</v>
      </c>
      <c r="J81" s="15">
        <f t="shared" si="46"/>
        <v>0</v>
      </c>
      <c r="K81" s="131"/>
      <c r="L81" s="17">
        <f>+VLOOKUP($A$79,$P$4:$Q$37,2,0)</f>
        <v>0.5</v>
      </c>
      <c r="M81" s="17">
        <f>+VLOOKUP($A$79,$P$4:$R$37,3,0)</f>
        <v>0.4</v>
      </c>
      <c r="N81" s="18"/>
    </row>
    <row r="82" spans="1:29">
      <c r="A82" s="218" t="str">
        <f>+P26</f>
        <v>VDMK_5 ve üzeri</v>
      </c>
      <c r="B82" s="144"/>
      <c r="C82" s="84"/>
      <c r="D82" s="191"/>
      <c r="E82" s="158">
        <f>+VLOOKUP($A$82,$P$4:$S$37,4,0)</f>
        <v>0.77</v>
      </c>
      <c r="F82" s="13">
        <f>+D82*E82</f>
        <v>0</v>
      </c>
      <c r="G82" s="13">
        <f t="shared" si="44"/>
        <v>0</v>
      </c>
      <c r="H82" s="64"/>
      <c r="I82" s="13">
        <f t="shared" si="45"/>
        <v>0</v>
      </c>
      <c r="J82" s="15">
        <f t="shared" si="46"/>
        <v>0</v>
      </c>
      <c r="K82" s="132"/>
      <c r="L82" s="17">
        <f>+VLOOKUP($A$82,$P$4:$Q$37,2,0)</f>
        <v>0.5</v>
      </c>
      <c r="M82" s="17">
        <f>+VLOOKUP($A$82,$P$4:$R$37,3,0)</f>
        <v>0.4</v>
      </c>
      <c r="N82" s="18"/>
    </row>
    <row r="83" spans="1:29">
      <c r="A83" s="216"/>
      <c r="B83" s="144"/>
      <c r="C83" s="84"/>
      <c r="D83" s="191"/>
      <c r="E83" s="158">
        <f>+VLOOKUP($A$82,$P$4:$S$37,4,0)</f>
        <v>0.77</v>
      </c>
      <c r="F83" s="13">
        <f t="shared" ref="F83:F84" si="49">+D83*E83</f>
        <v>0</v>
      </c>
      <c r="G83" s="13">
        <f t="shared" si="44"/>
        <v>0</v>
      </c>
      <c r="H83" s="64"/>
      <c r="I83" s="13">
        <f t="shared" si="45"/>
        <v>0</v>
      </c>
      <c r="J83" s="15">
        <f t="shared" si="46"/>
        <v>0</v>
      </c>
      <c r="K83" s="131"/>
      <c r="L83" s="17">
        <f>+VLOOKUP($A$82,$P$4:$Q$37,2,0)</f>
        <v>0.5</v>
      </c>
      <c r="M83" s="17">
        <f>+VLOOKUP($A$82,$P$4:$R$37,3,0)</f>
        <v>0.4</v>
      </c>
      <c r="N83" s="18"/>
    </row>
    <row r="84" spans="1:29" ht="15.75" thickBot="1">
      <c r="A84" s="219"/>
      <c r="B84" s="144"/>
      <c r="C84" s="84"/>
      <c r="D84" s="191"/>
      <c r="E84" s="158">
        <f>+VLOOKUP($A$82,$P$4:$S$37,4,0)</f>
        <v>0.77</v>
      </c>
      <c r="F84" s="13">
        <f t="shared" si="49"/>
        <v>0</v>
      </c>
      <c r="G84" s="13">
        <f t="shared" si="44"/>
        <v>0</v>
      </c>
      <c r="H84" s="64"/>
      <c r="I84" s="13">
        <f t="shared" si="45"/>
        <v>0</v>
      </c>
      <c r="J84" s="15">
        <f t="shared" si="46"/>
        <v>0</v>
      </c>
      <c r="K84" s="131"/>
      <c r="L84" s="17">
        <f>+VLOOKUP($A$82,$P$4:$Q$37,2,0)</f>
        <v>0.5</v>
      </c>
      <c r="M84" s="17">
        <f>+VLOOKUP($A$82,$P$4:$R$37,3,0)</f>
        <v>0.4</v>
      </c>
      <c r="N84" s="18"/>
    </row>
    <row r="85" spans="1:29" ht="15.75" customHeight="1" thickBot="1">
      <c r="A85" s="136"/>
      <c r="B85" s="34"/>
      <c r="C85" s="34"/>
      <c r="D85" s="180">
        <f>SUM(D76:D84)</f>
        <v>0</v>
      </c>
      <c r="E85" s="94"/>
      <c r="F85" s="35">
        <f>SUM(F76:F84)</f>
        <v>0</v>
      </c>
      <c r="G85" s="35">
        <f>+MIN($F$113*L85,F85)</f>
        <v>0</v>
      </c>
      <c r="H85" s="137">
        <f>+IFERROR(G85/F85,0)</f>
        <v>0</v>
      </c>
      <c r="I85" s="35">
        <f>SUM(I76:I84)</f>
        <v>0</v>
      </c>
      <c r="J85" s="38">
        <f>SUM(J76:J84)</f>
        <v>0</v>
      </c>
      <c r="K85" s="159" t="s">
        <v>10</v>
      </c>
      <c r="L85" s="40">
        <f>+VLOOKUP(A76,P4:Q37,2,0)</f>
        <v>0.5</v>
      </c>
      <c r="M85" s="41">
        <f>+VLOOKUP(A76,P4:R37,3,0)</f>
        <v>0.4</v>
      </c>
      <c r="N85" s="160"/>
    </row>
    <row r="86" spans="1:29">
      <c r="A86" s="220" t="s">
        <v>39</v>
      </c>
      <c r="B86" s="65"/>
      <c r="C86" s="16"/>
      <c r="D86" s="179"/>
      <c r="E86" s="99">
        <f>+VLOOKUP($A$86,$P$4:$S$37,4,0)</f>
        <v>0.88</v>
      </c>
      <c r="F86" s="13">
        <f>+D86*E86</f>
        <v>0</v>
      </c>
      <c r="G86" s="13">
        <f>+F86*$H$89</f>
        <v>0</v>
      </c>
      <c r="H86" s="64"/>
      <c r="I86" s="13">
        <f>+F86*$H$89</f>
        <v>0</v>
      </c>
      <c r="J86" s="15">
        <f>+MIN($G$89*$M$86,G86)</f>
        <v>0</v>
      </c>
      <c r="K86" s="100"/>
      <c r="L86" s="17">
        <f>+VLOOKUP($A$86,P4:Q37,2,0)</f>
        <v>0.25</v>
      </c>
      <c r="M86" s="17">
        <f>+VLOOKUP($A$86,P4:R37,3,0)</f>
        <v>1</v>
      </c>
    </row>
    <row r="87" spans="1:29" s="2" customFormat="1">
      <c r="A87" s="221"/>
      <c r="B87" s="65"/>
      <c r="C87" s="16"/>
      <c r="D87" s="179"/>
      <c r="E87" s="99">
        <f>+VLOOKUP($A$86,$P$4:$S$37,4,0)</f>
        <v>0.88</v>
      </c>
      <c r="F87" s="13">
        <f t="shared" ref="F87:F88" si="50">+D87*E87</f>
        <v>0</v>
      </c>
      <c r="G87" s="13">
        <f>+F87*$H$89</f>
        <v>0</v>
      </c>
      <c r="H87" s="64"/>
      <c r="I87" s="13">
        <f>+F87*$H$89</f>
        <v>0</v>
      </c>
      <c r="J87" s="15">
        <f>+MIN($G$89*$M$86,G87)</f>
        <v>0</v>
      </c>
      <c r="K87" s="13"/>
      <c r="L87" s="17">
        <f>+VLOOKUP($A$86,P5:Q34,2,0)</f>
        <v>0.25</v>
      </c>
      <c r="M87" s="17">
        <f>+VLOOKUP($A$86,P5:R34,3,0)</f>
        <v>1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ht="15.75" thickBot="1">
      <c r="A88" s="222"/>
      <c r="B88" s="65"/>
      <c r="C88" s="16"/>
      <c r="D88" s="179"/>
      <c r="E88" s="99">
        <f>+VLOOKUP($A$86,$P$4:$S$37,4,0)</f>
        <v>0.88</v>
      </c>
      <c r="F88" s="13">
        <f t="shared" si="50"/>
        <v>0</v>
      </c>
      <c r="G88" s="13">
        <f>+F88*$H$89</f>
        <v>0</v>
      </c>
      <c r="H88" s="64"/>
      <c r="I88" s="13">
        <f>+F88*$H$89</f>
        <v>0</v>
      </c>
      <c r="J88" s="15">
        <f>+MIN($G$89*$M$86,G88)</f>
        <v>0</v>
      </c>
      <c r="K88" s="104"/>
      <c r="L88" s="17">
        <f>+VLOOKUP($A$86,P6:Q37,2,0)</f>
        <v>0.25</v>
      </c>
      <c r="M88" s="17">
        <f>+VLOOKUP($A$86,P6:R37,3,0)</f>
        <v>1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ht="15.75" thickBot="1">
      <c r="A89" s="151"/>
      <c r="B89" s="34"/>
      <c r="C89" s="34"/>
      <c r="D89" s="180">
        <f>SUM(D86:D88)</f>
        <v>0</v>
      </c>
      <c r="E89" s="94"/>
      <c r="F89" s="35">
        <f>SUM(F86:F88)</f>
        <v>0</v>
      </c>
      <c r="G89" s="35">
        <f>+MIN($F$113*L89,F89)</f>
        <v>0</v>
      </c>
      <c r="H89" s="137">
        <f>+IFERROR(G89/F89,0)</f>
        <v>0</v>
      </c>
      <c r="I89" s="35">
        <f>SUM(I86:I88)</f>
        <v>0</v>
      </c>
      <c r="J89" s="38">
        <f t="shared" ref="J89:K89" si="51">SUM(J86:J88)</f>
        <v>0</v>
      </c>
      <c r="K89" s="154">
        <f t="shared" si="51"/>
        <v>0</v>
      </c>
      <c r="L89" s="40">
        <f>+VLOOKUP(A86,P4:Q37,2,0)</f>
        <v>0.25</v>
      </c>
      <c r="M89" s="161">
        <f>+VLOOKUP(A86,P4:R37,3,0)</f>
        <v>1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>
      <c r="A90" s="214" t="s">
        <v>36</v>
      </c>
      <c r="B90" s="162"/>
      <c r="C90" s="163"/>
      <c r="D90" s="192"/>
      <c r="E90" s="164">
        <f>+VLOOKUP($A$90,$P$5:$S$30,4,FALSE)</f>
        <v>0.92</v>
      </c>
      <c r="F90" s="100">
        <f>+D90*E90</f>
        <v>0</v>
      </c>
      <c r="G90" s="165">
        <f>+F90*$H$96</f>
        <v>0</v>
      </c>
      <c r="H90" s="166"/>
      <c r="I90" s="165">
        <f>+F90*$H$96</f>
        <v>0</v>
      </c>
      <c r="J90" s="47">
        <f>+MIN($G$96*$M$90,G90)</f>
        <v>0</v>
      </c>
      <c r="K90" s="47"/>
      <c r="L90" s="167">
        <f t="shared" ref="L90:L96" si="52">+VLOOKUP($A$90,$P$5:$S$30,2,FALSE)</f>
        <v>1</v>
      </c>
      <c r="M90" s="167">
        <f t="shared" ref="M90:M96" si="53">+VLOOKUP($A$90,$P$5:$R$30,3,FALSE)</f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>
      <c r="A91" s="203"/>
      <c r="B91" s="130"/>
      <c r="C91" s="155"/>
      <c r="D91" s="181"/>
      <c r="E91" s="46">
        <f>+VLOOKUP($A$90,$P$5:$S$30,4,FALSE)</f>
        <v>0.92</v>
      </c>
      <c r="F91" s="104">
        <f t="shared" ref="F91:F95" si="54">+D91*E91</f>
        <v>0</v>
      </c>
      <c r="G91" s="165">
        <f t="shared" ref="G91:G95" si="55">+F91*$H$96</f>
        <v>0</v>
      </c>
      <c r="H91" s="64"/>
      <c r="I91" s="165">
        <f t="shared" ref="I91:I95" si="56">+F91*$H$96</f>
        <v>0</v>
      </c>
      <c r="J91" s="47">
        <f t="shared" ref="J91:J95" si="57">+MIN($G$96*$M$90,G91)</f>
        <v>0</v>
      </c>
      <c r="K91" s="15"/>
      <c r="L91" s="17">
        <f t="shared" si="52"/>
        <v>1</v>
      </c>
      <c r="M91" s="17">
        <f t="shared" si="53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>
      <c r="A92" s="203" t="s">
        <v>37</v>
      </c>
      <c r="B92" s="133"/>
      <c r="C92" s="62"/>
      <c r="D92" s="186"/>
      <c r="E92" s="63">
        <f>+VLOOKUP($A$92,$P$5:$S$30,4,FALSE)</f>
        <v>0.79</v>
      </c>
      <c r="F92" s="104">
        <f t="shared" si="54"/>
        <v>0</v>
      </c>
      <c r="G92" s="165">
        <f t="shared" si="55"/>
        <v>0</v>
      </c>
      <c r="H92" s="64"/>
      <c r="I92" s="165">
        <f t="shared" si="56"/>
        <v>0</v>
      </c>
      <c r="J92" s="47">
        <f t="shared" si="57"/>
        <v>0</v>
      </c>
      <c r="K92" s="15"/>
      <c r="L92" s="17">
        <f t="shared" si="52"/>
        <v>1</v>
      </c>
      <c r="M92" s="17">
        <f t="shared" si="53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>
      <c r="A93" s="203"/>
      <c r="B93" s="133"/>
      <c r="C93" s="62"/>
      <c r="D93" s="186"/>
      <c r="E93" s="63">
        <f>+VLOOKUP($A$92,$P$5:$S$30,4,FALSE)</f>
        <v>0.79</v>
      </c>
      <c r="F93" s="104">
        <f t="shared" si="54"/>
        <v>0</v>
      </c>
      <c r="G93" s="165">
        <f t="shared" si="55"/>
        <v>0</v>
      </c>
      <c r="H93" s="64"/>
      <c r="I93" s="165">
        <f t="shared" si="56"/>
        <v>0</v>
      </c>
      <c r="J93" s="47">
        <f t="shared" si="57"/>
        <v>0</v>
      </c>
      <c r="K93" s="15"/>
      <c r="L93" s="17">
        <f t="shared" si="52"/>
        <v>1</v>
      </c>
      <c r="M93" s="17">
        <f t="shared" si="53"/>
        <v>0.25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>
      <c r="A94" s="203" t="s">
        <v>38</v>
      </c>
      <c r="B94" s="144"/>
      <c r="C94" s="84"/>
      <c r="D94" s="191"/>
      <c r="E94" s="85">
        <f>+VLOOKUP($A$94,$P$5:$S$30,4,FALSE)</f>
        <v>0.77</v>
      </c>
      <c r="F94" s="104">
        <f t="shared" si="54"/>
        <v>0</v>
      </c>
      <c r="G94" s="165">
        <f t="shared" si="55"/>
        <v>0</v>
      </c>
      <c r="H94" s="64"/>
      <c r="I94" s="165">
        <f t="shared" si="56"/>
        <v>0</v>
      </c>
      <c r="J94" s="47">
        <f t="shared" si="57"/>
        <v>0</v>
      </c>
      <c r="K94" s="15"/>
      <c r="L94" s="17">
        <f t="shared" si="52"/>
        <v>1</v>
      </c>
      <c r="M94" s="17">
        <f t="shared" si="53"/>
        <v>0.25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>
      <c r="A95" s="208"/>
      <c r="B95" s="144"/>
      <c r="C95" s="84"/>
      <c r="D95" s="191"/>
      <c r="E95" s="85">
        <f>+VLOOKUP($A$94,$P$5:$S$30,4,FALSE)</f>
        <v>0.77</v>
      </c>
      <c r="F95" s="104">
        <f t="shared" si="54"/>
        <v>0</v>
      </c>
      <c r="G95" s="165">
        <f t="shared" si="55"/>
        <v>0</v>
      </c>
      <c r="H95" s="64"/>
      <c r="I95" s="165">
        <f t="shared" si="56"/>
        <v>0</v>
      </c>
      <c r="J95" s="47">
        <f t="shared" si="57"/>
        <v>0</v>
      </c>
      <c r="K95" s="15"/>
      <c r="L95" s="17">
        <f t="shared" si="52"/>
        <v>1</v>
      </c>
      <c r="M95" s="17">
        <f t="shared" si="53"/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ht="15.75" thickBot="1">
      <c r="A96" s="151"/>
      <c r="B96" s="34"/>
      <c r="C96" s="34"/>
      <c r="D96" s="180">
        <f>SUM(D90:D95)</f>
        <v>0</v>
      </c>
      <c r="E96" s="94"/>
      <c r="F96" s="35">
        <f>SUM(F90:F95)</f>
        <v>0</v>
      </c>
      <c r="G96" s="35">
        <f>+MIN($F$113*L96,F96)</f>
        <v>0</v>
      </c>
      <c r="H96" s="137">
        <f>+IFERROR(G96/F96,0)</f>
        <v>0</v>
      </c>
      <c r="I96" s="35">
        <f>SUM(I90:I95)</f>
        <v>0</v>
      </c>
      <c r="J96" s="38">
        <f>SUM(J90:J95)</f>
        <v>0</v>
      </c>
      <c r="K96" s="154">
        <f>SUM(K90:K95)</f>
        <v>0</v>
      </c>
      <c r="L96" s="40">
        <f t="shared" si="52"/>
        <v>1</v>
      </c>
      <c r="M96" s="161">
        <f t="shared" si="53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>
      <c r="A97" s="221" t="str">
        <f>+P32</f>
        <v>HS Şemsiye Fonu Payları</v>
      </c>
      <c r="B97" s="162"/>
      <c r="C97" s="163"/>
      <c r="D97" s="192"/>
      <c r="E97" s="164">
        <f>+VLOOKUP($A$97,$P$4:$S$37,4,0)</f>
        <v>0.87</v>
      </c>
      <c r="F97" s="100">
        <f>+D97*E97</f>
        <v>0</v>
      </c>
      <c r="G97" s="165">
        <f>+F97*$H$99</f>
        <v>0</v>
      </c>
      <c r="H97" s="166"/>
      <c r="I97" s="165">
        <f>+F97*$H$99</f>
        <v>0</v>
      </c>
      <c r="J97" s="47">
        <f>+MIN($G$99*$M$97,G97)</f>
        <v>0</v>
      </c>
      <c r="K97" s="47"/>
      <c r="L97" s="167">
        <f>+VLOOKUP($A$97,P4:Q37,2,0)</f>
        <v>0.5</v>
      </c>
      <c r="M97" s="167">
        <f>+VLOOKUP($A$97,P4:R37,3,0)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>
      <c r="A98" s="222"/>
      <c r="B98" s="168"/>
      <c r="C98" s="155"/>
      <c r="D98" s="181"/>
      <c r="E98" s="164">
        <f>+VLOOKUP($A$97,$P$4:$S$37,4,0)</f>
        <v>0.87</v>
      </c>
      <c r="F98" s="104">
        <f t="shared" ref="F98" si="58">+D98*E98</f>
        <v>0</v>
      </c>
      <c r="G98" s="165">
        <f>+F98*$H$99</f>
        <v>0</v>
      </c>
      <c r="H98" s="64"/>
      <c r="I98" s="165">
        <f>+F98*$H$99</f>
        <v>0</v>
      </c>
      <c r="J98" s="47">
        <f>+MIN($G$99*$M$97,G98)</f>
        <v>0</v>
      </c>
      <c r="K98" s="131"/>
      <c r="L98" s="17">
        <f>+VLOOKUP($A$97,P5:Q34,2,0)</f>
        <v>0.5</v>
      </c>
      <c r="M98" s="17">
        <f>+VLOOKUP($A$97,P5:R34,3,0)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ht="15.75" thickBot="1">
      <c r="A99" s="151"/>
      <c r="B99" s="34"/>
      <c r="C99" s="34"/>
      <c r="D99" s="180">
        <f>SUM(D97:D98)</f>
        <v>0</v>
      </c>
      <c r="E99" s="94"/>
      <c r="F99" s="35">
        <f>SUM(F97:F98)</f>
        <v>0</v>
      </c>
      <c r="G99" s="35">
        <f>+MIN($F$113*L99,F99)</f>
        <v>0</v>
      </c>
      <c r="H99" s="137">
        <f>+IFERROR(G99/F99,0)</f>
        <v>0</v>
      </c>
      <c r="I99" s="35">
        <f>SUM(I97:I98)</f>
        <v>0</v>
      </c>
      <c r="J99" s="35">
        <f>SUM(J97:J98)</f>
        <v>0</v>
      </c>
      <c r="K99" s="35">
        <f>SUM(K97:K98)</f>
        <v>0</v>
      </c>
      <c r="L99" s="41">
        <f>+VLOOKUP($A$97,$P$4:$Q$37,2,0)</f>
        <v>0.5</v>
      </c>
      <c r="M99" s="41">
        <f>+VLOOKUP($A$97,$P$4:$R$37,3,0)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>
      <c r="A100" s="220" t="str">
        <f>+P33</f>
        <v>BA Şemsiye Fonu Payları</v>
      </c>
      <c r="B100" s="169"/>
      <c r="C100" s="62"/>
      <c r="D100" s="186"/>
      <c r="E100" s="63">
        <f>+VLOOKUP($A$100,$P$4:$S$37,4,0)</f>
        <v>0.96</v>
      </c>
      <c r="F100" s="104">
        <f>+D100*E100</f>
        <v>0</v>
      </c>
      <c r="G100" s="165">
        <f>+F100*$H$102</f>
        <v>0</v>
      </c>
      <c r="H100" s="64"/>
      <c r="I100" s="165">
        <f>+F100*$H$102</f>
        <v>0</v>
      </c>
      <c r="J100" s="47">
        <f>+MIN($G$102*$M$100,G100)</f>
        <v>0</v>
      </c>
      <c r="K100" s="16"/>
      <c r="L100" s="17">
        <f>+VLOOKUP($A$100,P6:Q37,2,0)</f>
        <v>0.5</v>
      </c>
      <c r="M100" s="17">
        <f>+VLOOKUP($A$100,P6:R37,3,0)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>
      <c r="A101" s="222"/>
      <c r="B101" s="169"/>
      <c r="C101" s="62"/>
      <c r="D101" s="186"/>
      <c r="E101" s="63">
        <f>+VLOOKUP($A$100,$P$4:$S$37,4,0)</f>
        <v>0.96</v>
      </c>
      <c r="F101" s="104">
        <f>+D101*E101</f>
        <v>0</v>
      </c>
      <c r="G101" s="165">
        <f>+F101*$H$102</f>
        <v>0</v>
      </c>
      <c r="H101" s="64"/>
      <c r="I101" s="165">
        <f>+F101*$H$102</f>
        <v>0</v>
      </c>
      <c r="J101" s="47">
        <f>+MIN($G$102*$M$100,G101)</f>
        <v>0</v>
      </c>
      <c r="K101" s="16"/>
      <c r="L101" s="17">
        <f>+VLOOKUP($A$100,P7:Q39,2,0)</f>
        <v>0.5</v>
      </c>
      <c r="M101" s="17">
        <f>+VLOOKUP($A$100,P7:R39,3,0)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ht="15.75" thickBot="1">
      <c r="A102" s="151"/>
      <c r="B102" s="34"/>
      <c r="C102" s="34"/>
      <c r="D102" s="180">
        <f>SUM(D100:D101)</f>
        <v>0</v>
      </c>
      <c r="E102" s="94"/>
      <c r="F102" s="35">
        <f>SUM(F100:F101)</f>
        <v>0</v>
      </c>
      <c r="G102" s="35">
        <f>+MIN($F$113*L102,F102)</f>
        <v>0</v>
      </c>
      <c r="H102" s="137">
        <f>+IFERROR(G102/F102,0)</f>
        <v>0</v>
      </c>
      <c r="I102" s="35">
        <f>SUM(I100:I101)</f>
        <v>0</v>
      </c>
      <c r="J102" s="35">
        <f>SUM(J100:J101)</f>
        <v>0</v>
      </c>
      <c r="K102" s="35">
        <f>SUM(K100:K101)</f>
        <v>0</v>
      </c>
      <c r="L102" s="41">
        <f>+VLOOKUP($A$100,$P$4:$Q$37,2,0)</f>
        <v>0.5</v>
      </c>
      <c r="M102" s="41">
        <f>+VLOOKUP($A$100,$P$4:$R$37,3,0)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>
      <c r="A103" s="220" t="s">
        <v>45</v>
      </c>
      <c r="B103" s="169"/>
      <c r="C103" s="62"/>
      <c r="D103" s="186"/>
      <c r="E103" s="63">
        <f>+VLOOKUP($A$103,$P$4:$S$37,4,0)</f>
        <v>0.98</v>
      </c>
      <c r="F103" s="104">
        <f>+D103*E103</f>
        <v>0</v>
      </c>
      <c r="G103" s="165">
        <f>+F103*$H$105</f>
        <v>0</v>
      </c>
      <c r="H103" s="64"/>
      <c r="I103" s="165"/>
      <c r="J103" s="47">
        <f>+MIN($G$105*$M$103,G103)</f>
        <v>0</v>
      </c>
      <c r="K103" s="16"/>
      <c r="L103" s="17">
        <f>+VLOOKUP($A$103,P9:Q41,2,0)</f>
        <v>0.5</v>
      </c>
      <c r="M103" s="17">
        <f>+VLOOKUP($A$103,P9:R41,3,0)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>
      <c r="A104" s="222"/>
      <c r="B104" s="169"/>
      <c r="C104" s="62"/>
      <c r="D104" s="186"/>
      <c r="E104" s="63">
        <f>+VLOOKUP($A$103,$P$4:$S$37,4,0)</f>
        <v>0.98</v>
      </c>
      <c r="F104" s="104">
        <f>+D104*E104</f>
        <v>0</v>
      </c>
      <c r="G104" s="165">
        <f>+F104*$H$105</f>
        <v>0</v>
      </c>
      <c r="H104" s="64"/>
      <c r="I104" s="165"/>
      <c r="J104" s="47">
        <f>+MIN($G$105*$M$103,G104)</f>
        <v>0</v>
      </c>
      <c r="K104" s="16"/>
      <c r="L104" s="17">
        <f>+VLOOKUP($A$103,P10:Q46,2,0)</f>
        <v>0.5</v>
      </c>
      <c r="M104" s="17">
        <f>+VLOOKUP($A$103,P10:R46,3,0)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ht="15.75" thickBot="1">
      <c r="A105" s="151"/>
      <c r="B105" s="34"/>
      <c r="C105" s="34"/>
      <c r="D105" s="180">
        <f>SUM(D103:D104)</f>
        <v>0</v>
      </c>
      <c r="E105" s="94"/>
      <c r="F105" s="35">
        <f>SUM(F103:F104)</f>
        <v>0</v>
      </c>
      <c r="G105" s="35">
        <f>+MIN($F$113*L105,F105)</f>
        <v>0</v>
      </c>
      <c r="H105" s="137">
        <f>+IFERROR(G105/F105,0)</f>
        <v>0</v>
      </c>
      <c r="I105" s="35">
        <f>SUM(I103:I104)</f>
        <v>0</v>
      </c>
      <c r="J105" s="35">
        <f>SUM(J103:J104)</f>
        <v>0</v>
      </c>
      <c r="K105" s="35">
        <f>SUM(K103:K104)</f>
        <v>0</v>
      </c>
      <c r="L105" s="41">
        <f>+VLOOKUP($A$103,$P$4:$Q$37,2,0)</f>
        <v>0.5</v>
      </c>
      <c r="M105" s="41">
        <f>+VLOOKUP($A$103,$P$4:$R$37,3,0)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>
      <c r="A106" s="220" t="s">
        <v>42</v>
      </c>
      <c r="B106" s="65"/>
      <c r="C106" s="16"/>
      <c r="D106" s="179"/>
      <c r="E106" s="99">
        <f>+VLOOKUP($A$106,$P$4:$S$37,4,0)</f>
        <v>1</v>
      </c>
      <c r="F106" s="104">
        <f>+D106*E106</f>
        <v>0</v>
      </c>
      <c r="G106" s="13">
        <f>+F106*$H$108</f>
        <v>0</v>
      </c>
      <c r="H106" s="64"/>
      <c r="I106" s="13">
        <f>+F106*$H$108</f>
        <v>0</v>
      </c>
      <c r="J106" s="15">
        <f>+MIN($G$108*$M$106,G106)</f>
        <v>0</v>
      </c>
      <c r="K106" s="16"/>
      <c r="L106" s="17">
        <f>+VLOOKUP($A$106,$P$4:$R$37,2,0)</f>
        <v>0.5</v>
      </c>
      <c r="M106" s="17">
        <f>+VLOOKUP($A$106,$P$4:$R$37,3,0)</f>
        <v>1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ht="15.75" thickBot="1">
      <c r="A107" s="222"/>
      <c r="B107" s="65"/>
      <c r="C107" s="16"/>
      <c r="D107" s="179"/>
      <c r="E107" s="99">
        <f>+VLOOKUP($A$106,$P$4:$S$37,4,0)</f>
        <v>1</v>
      </c>
      <c r="F107" s="104">
        <f>+D107*E107</f>
        <v>0</v>
      </c>
      <c r="G107" s="13">
        <f>+F107*$H$108</f>
        <v>0</v>
      </c>
      <c r="H107" s="64"/>
      <c r="I107" s="13">
        <f>+F107*$H$108</f>
        <v>0</v>
      </c>
      <c r="J107" s="15">
        <f>+MIN($G$108*$M$106,G107)</f>
        <v>0</v>
      </c>
      <c r="K107" s="16"/>
      <c r="L107" s="17">
        <f>+VLOOKUP($A$106,$P$4:$R$37,2,0)</f>
        <v>0.5</v>
      </c>
      <c r="M107" s="17">
        <f>+VLOOKUP($A$106,$P$4:$R$37,3,0)</f>
        <v>1</v>
      </c>
    </row>
    <row r="108" spans="1:29" ht="15.75" thickBot="1">
      <c r="A108" s="151"/>
      <c r="B108" s="34"/>
      <c r="C108" s="34"/>
      <c r="D108" s="180">
        <f>SUM(D106:D107)</f>
        <v>0</v>
      </c>
      <c r="E108" s="94"/>
      <c r="F108" s="35">
        <f>SUM(F106:F107)</f>
        <v>0</v>
      </c>
      <c r="G108" s="35">
        <f>+MIN($F$113*L108,F108)</f>
        <v>0</v>
      </c>
      <c r="H108" s="137">
        <f>+IFERROR(G108/F108,0)</f>
        <v>0</v>
      </c>
      <c r="I108" s="35">
        <f>SUM(I106:I107)</f>
        <v>0</v>
      </c>
      <c r="J108" s="35">
        <f>SUM(J106:J107)</f>
        <v>0</v>
      </c>
      <c r="K108" s="35">
        <f>SUM(K106:K107)</f>
        <v>0</v>
      </c>
      <c r="L108" s="41">
        <f>+VLOOKUP(A106,P4:Q37,2,0)</f>
        <v>0.5</v>
      </c>
      <c r="M108" s="41">
        <f>+VLOOKUP(A106,P4:R37,3,0)</f>
        <v>1</v>
      </c>
    </row>
    <row r="109" spans="1:29">
      <c r="A109" s="220" t="s">
        <v>49</v>
      </c>
      <c r="B109" s="65"/>
      <c r="C109" s="16"/>
      <c r="D109" s="179"/>
      <c r="E109" s="99">
        <f>+VLOOKUP($A$109,$P$4:$S$37,4,0)</f>
        <v>0</v>
      </c>
      <c r="F109" s="104">
        <f>+D109*E109</f>
        <v>0</v>
      </c>
      <c r="G109" s="13">
        <f>+F109*$H$111</f>
        <v>0</v>
      </c>
      <c r="H109" s="64"/>
      <c r="I109" s="13">
        <f>+F109*$H$111</f>
        <v>0</v>
      </c>
      <c r="J109" s="15">
        <f>+MIN($G$111*$M$109,G109)</f>
        <v>0</v>
      </c>
      <c r="K109" s="16"/>
      <c r="L109" s="17">
        <f>+VLOOKUP($A$109,$P$4:$R$37,2,0)</f>
        <v>0</v>
      </c>
      <c r="M109" s="17">
        <f>+VLOOKUP($A$109,$P$4:$R$37,3,0)</f>
        <v>0</v>
      </c>
    </row>
    <row r="110" spans="1:29" ht="15.75" thickBot="1">
      <c r="A110" s="222"/>
      <c r="B110" s="65"/>
      <c r="C110" s="16"/>
      <c r="D110" s="179"/>
      <c r="E110" s="99">
        <f>+VLOOKUP($A$109,$P$4:$S$37,4,0)</f>
        <v>0</v>
      </c>
      <c r="F110" s="104">
        <f>+D110*E110</f>
        <v>0</v>
      </c>
      <c r="G110" s="13">
        <f>+F110*$H$111</f>
        <v>0</v>
      </c>
      <c r="H110" s="64"/>
      <c r="I110" s="13">
        <f>+F110*$H$111</f>
        <v>0</v>
      </c>
      <c r="J110" s="15">
        <f>+MIN($G$111*$M$109,G110)</f>
        <v>0</v>
      </c>
      <c r="K110" s="16"/>
      <c r="L110" s="17">
        <f>+VLOOKUP($A$109,$P$4:$R$37,2,0)</f>
        <v>0</v>
      </c>
      <c r="M110" s="17">
        <f>+VLOOKUP($A$109,$P$4:$R$37,3,0)</f>
        <v>0</v>
      </c>
    </row>
    <row r="111" spans="1:29" ht="15.75" thickBot="1">
      <c r="A111" s="151"/>
      <c r="B111" s="34"/>
      <c r="C111" s="34"/>
      <c r="D111" s="180">
        <f>SUM(D109:D110)</f>
        <v>0</v>
      </c>
      <c r="E111" s="170"/>
      <c r="F111" s="35">
        <f>SUM(F109:F110)</f>
        <v>0</v>
      </c>
      <c r="G111" s="35">
        <f>+MIN($F$113*L111,F111)</f>
        <v>0</v>
      </c>
      <c r="H111" s="137">
        <f>+IFERROR(G111/F111,0)</f>
        <v>0</v>
      </c>
      <c r="I111" s="35">
        <f>SUM(I109:I110)</f>
        <v>0</v>
      </c>
      <c r="J111" s="35">
        <f>SUM(J109:J110)</f>
        <v>0</v>
      </c>
      <c r="K111" s="35">
        <f>SUM(K109:K110)</f>
        <v>0</v>
      </c>
      <c r="L111" s="41">
        <f>+VLOOKUP(A109,P4:Q37,2,0)</f>
        <v>0</v>
      </c>
      <c r="M111" s="41">
        <f>+VLOOKUP(A109,P4:R37,3,0)</f>
        <v>0</v>
      </c>
    </row>
    <row r="112" spans="1:29" s="5" customFormat="1" ht="15.75" thickBot="1">
      <c r="A112"/>
      <c r="B112"/>
      <c r="C112"/>
      <c r="D112" s="177"/>
      <c r="E112"/>
      <c r="F112" s="75"/>
      <c r="G112" s="75"/>
      <c r="J112" s="75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5" customFormat="1" ht="15.75" thickBot="1">
      <c r="A113" s="171" t="s">
        <v>44</v>
      </c>
      <c r="B113" s="172"/>
      <c r="C113" s="172"/>
      <c r="D113" s="193"/>
      <c r="E113" s="172"/>
      <c r="F113" s="173">
        <f>+F10+F26+F36+F49+F62+F75+F85+F89+F96+F99+F108+F111+F102+F105</f>
        <v>0</v>
      </c>
      <c r="G113" s="173">
        <f>+G10+G26+G36+G49+G62+G75+G85+G89+G96+G99+G108+G111+G102+G105</f>
        <v>0</v>
      </c>
      <c r="H113" s="173"/>
      <c r="I113" s="173"/>
      <c r="J113" s="173">
        <f>+J10+J26+J36+J49+J62+J75+J85+J89+J96+J99+J108+J111+J102+J105</f>
        <v>0</v>
      </c>
      <c r="K113" s="173"/>
      <c r="L113" s="173"/>
      <c r="M113" s="174"/>
      <c r="N113" s="2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5" spans="1:29" s="5" customFormat="1">
      <c r="A115"/>
      <c r="B115"/>
      <c r="C115"/>
      <c r="D115" s="177"/>
      <c r="E115"/>
      <c r="F115" s="142"/>
      <c r="G115" s="142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>
      <c r="A116"/>
      <c r="B116"/>
      <c r="C116"/>
      <c r="D116" s="177"/>
      <c r="E116"/>
      <c r="F116" s="175"/>
      <c r="G11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9" spans="1:29" s="5" customFormat="1">
      <c r="A119"/>
      <c r="B119"/>
      <c r="C119"/>
      <c r="D119" s="177"/>
      <c r="E119"/>
      <c r="F119" s="142"/>
      <c r="G119" s="141"/>
      <c r="J119"/>
      <c r="K119"/>
      <c r="L119"/>
      <c r="M119"/>
      <c r="N119" s="2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s="5" customFormat="1">
      <c r="A120"/>
      <c r="B120"/>
      <c r="C120"/>
      <c r="D120" s="177"/>
      <c r="E120"/>
      <c r="F120"/>
      <c r="G120" s="176"/>
      <c r="J120"/>
      <c r="K120"/>
      <c r="L120"/>
      <c r="M120"/>
      <c r="N120" s="2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2" spans="1:29" s="5" customFormat="1" ht="33.75" customHeight="1">
      <c r="A122"/>
      <c r="B122"/>
      <c r="C122"/>
      <c r="D122" s="177"/>
      <c r="E122"/>
      <c r="F122"/>
      <c r="G122"/>
      <c r="J122"/>
      <c r="K122"/>
      <c r="L122"/>
      <c r="M122"/>
      <c r="N122" s="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</sheetData>
  <mergeCells count="30">
    <mergeCell ref="A97:A98"/>
    <mergeCell ref="A100:A101"/>
    <mergeCell ref="A103:A104"/>
    <mergeCell ref="A106:A107"/>
    <mergeCell ref="A109:A110"/>
    <mergeCell ref="A94:A95"/>
    <mergeCell ref="A59:A61"/>
    <mergeCell ref="A63:A65"/>
    <mergeCell ref="A66:A68"/>
    <mergeCell ref="A69:A71"/>
    <mergeCell ref="A72:A74"/>
    <mergeCell ref="A76:A78"/>
    <mergeCell ref="A79:A81"/>
    <mergeCell ref="A82:A84"/>
    <mergeCell ref="A86:A88"/>
    <mergeCell ref="A90:A91"/>
    <mergeCell ref="A92:A93"/>
    <mergeCell ref="A56:A58"/>
    <mergeCell ref="A5:A9"/>
    <mergeCell ref="A11:A15"/>
    <mergeCell ref="A16:A20"/>
    <mergeCell ref="A21:A25"/>
    <mergeCell ref="A27:A29"/>
    <mergeCell ref="A30:A32"/>
    <mergeCell ref="A33:A35"/>
    <mergeCell ref="A37:A40"/>
    <mergeCell ref="A45:A48"/>
    <mergeCell ref="A50:A52"/>
    <mergeCell ref="A53:A55"/>
    <mergeCell ref="A41:A44"/>
  </mergeCells>
  <pageMargins left="0.7" right="0.7" top="0.75" bottom="0.75" header="0.3" footer="0.3"/>
  <pageSetup paperSize="9" orientation="portrait" r:id="rId1"/>
  <headerFooter>
    <oddFooter>&amp;C&amp;"Arial"&amp;10&amp;KFF0000 Takasbank | Kurum İçi (Hizmete Özel)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E34A-0420-479D-B045-933F1FD8F2E4}">
  <sheetPr>
    <tabColor rgb="FFFFFF00"/>
  </sheetPr>
  <dimension ref="A1:AC122"/>
  <sheetViews>
    <sheetView topLeftCell="A5" zoomScale="70" zoomScaleNormal="70" workbookViewId="0">
      <selection activeCell="A53" sqref="A53:A55"/>
    </sheetView>
  </sheetViews>
  <sheetFormatPr defaultRowHeight="15"/>
  <cols>
    <col min="1" max="1" width="29.5703125" customWidth="1"/>
    <col min="2" max="2" width="20.5703125" bestFit="1" customWidth="1"/>
    <col min="3" max="3" width="15.140625" customWidth="1"/>
    <col min="4" max="4" width="18.285156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>
      <c r="F1" s="1" t="s">
        <v>0</v>
      </c>
      <c r="G1" s="1" t="s">
        <v>1</v>
      </c>
      <c r="H1" s="1"/>
      <c r="I1" s="1"/>
      <c r="J1" s="1" t="s">
        <v>2</v>
      </c>
    </row>
    <row r="2" spans="1:20">
      <c r="F2" s="3">
        <f>+F114</f>
        <v>0</v>
      </c>
      <c r="G2" s="3">
        <f>+G114</f>
        <v>0</v>
      </c>
      <c r="H2" s="4"/>
      <c r="I2" s="4"/>
      <c r="J2" s="3">
        <f>+J114</f>
        <v>0</v>
      </c>
    </row>
    <row r="3" spans="1:20" ht="15.75" thickBot="1"/>
    <row r="4" spans="1:20" ht="70.5" customHeight="1" thickTop="1" thickBot="1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>
      <c r="A5" s="204" t="s">
        <v>14</v>
      </c>
      <c r="B5" s="13"/>
      <c r="C5" s="13"/>
      <c r="D5" s="178"/>
      <c r="E5" s="14">
        <f>+VLOOKUP($A$5,$P$5:$S$30,4,FALSE)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+VLOOKUP($A$5,$P$5:$Q$30,2,FALSE)</f>
        <v>1</v>
      </c>
      <c r="M5" s="17">
        <f>+VLOOKUP($A$5,$P$5:$R$30,3,FALSE)</f>
        <v>1</v>
      </c>
      <c r="N5" s="18"/>
      <c r="P5" s="19" t="s">
        <v>15</v>
      </c>
      <c r="Q5" s="20">
        <v>0.5</v>
      </c>
      <c r="R5" s="20">
        <v>0.5</v>
      </c>
      <c r="S5" s="21">
        <v>0.94</v>
      </c>
      <c r="T5" s="22"/>
    </row>
    <row r="6" spans="1:20">
      <c r="A6" s="205"/>
      <c r="B6" s="13"/>
      <c r="C6" s="13"/>
      <c r="D6" s="179"/>
      <c r="E6" s="14">
        <f>+VLOOKUP($A$5,$P$5:$S$30,4,FALSE)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+VLOOKUP($A$5,$P$5:$Q$30,2,FALSE)</f>
        <v>1</v>
      </c>
      <c r="M6" s="17">
        <f>+VLOOKUP($A$5,$P$5:$R$30,3,FALSE)</f>
        <v>1</v>
      </c>
      <c r="N6" s="18"/>
      <c r="P6" s="23" t="s">
        <v>16</v>
      </c>
      <c r="Q6" s="24">
        <v>0.5</v>
      </c>
      <c r="R6" s="24">
        <v>0.5</v>
      </c>
      <c r="S6" s="25">
        <v>0.81</v>
      </c>
      <c r="T6" s="22"/>
    </row>
    <row r="7" spans="1:20" ht="15.75" thickBot="1">
      <c r="A7" s="205"/>
      <c r="B7" s="13"/>
      <c r="C7" s="13"/>
      <c r="D7" s="179"/>
      <c r="E7" s="14">
        <f>+VLOOKUP($A$5,$P$5:$S$30,4,FALSE)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+VLOOKUP($A$5,$P$5:$Q$30,2,FALSE)</f>
        <v>1</v>
      </c>
      <c r="M7" s="17">
        <f>+VLOOKUP($A$5,$P$5:$R$30,3,FALSE)</f>
        <v>1</v>
      </c>
      <c r="N7" s="18"/>
      <c r="P7" s="26" t="s">
        <v>17</v>
      </c>
      <c r="Q7" s="27">
        <v>0.5</v>
      </c>
      <c r="R7" s="27">
        <v>0.5</v>
      </c>
      <c r="S7" s="28">
        <v>0.79</v>
      </c>
      <c r="T7" s="22"/>
    </row>
    <row r="8" spans="1:20" ht="15.75" thickBot="1">
      <c r="A8" s="205"/>
      <c r="B8" s="13"/>
      <c r="C8" s="13"/>
      <c r="D8" s="179"/>
      <c r="E8" s="14">
        <f>+VLOOKUP($A$5,$P$5:$S$30,4,FALSE)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+VLOOKUP($A$5,$P$5:$Q$30,2,FALSE)</f>
        <v>1</v>
      </c>
      <c r="M8" s="17">
        <f>+VLOOKUP($A$5,$P$5:$R$30,3,FALSE)</f>
        <v>1</v>
      </c>
      <c r="N8" s="29"/>
      <c r="P8" s="30" t="s">
        <v>18</v>
      </c>
      <c r="Q8" s="31">
        <v>0.5</v>
      </c>
      <c r="R8" s="31">
        <v>1</v>
      </c>
      <c r="S8" s="32">
        <v>0.9</v>
      </c>
      <c r="T8" s="22"/>
    </row>
    <row r="9" spans="1:20" ht="15.75" thickBot="1">
      <c r="A9" s="206"/>
      <c r="B9" s="13"/>
      <c r="C9" s="13"/>
      <c r="D9" s="179"/>
      <c r="E9" s="14">
        <f>+VLOOKUP($A$5,$P$5:$S$30,4,FALSE)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+VLOOKUP($A$5,$P$5:$Q$30,2,FALSE)</f>
        <v>1</v>
      </c>
      <c r="M9" s="17">
        <f>+VLOOKUP($A$5,$P$5:$R$30,3,FALSE)</f>
        <v>1</v>
      </c>
      <c r="N9" s="18"/>
      <c r="P9" s="30" t="s">
        <v>19</v>
      </c>
      <c r="Q9" s="31">
        <v>0.5</v>
      </c>
      <c r="R9" s="31">
        <v>1</v>
      </c>
      <c r="S9" s="32">
        <v>0.89</v>
      </c>
      <c r="T9" s="22"/>
    </row>
    <row r="10" spans="1:20" ht="15.75" thickBot="1">
      <c r="A10" s="33"/>
      <c r="B10" s="34"/>
      <c r="C10" s="34"/>
      <c r="D10" s="180"/>
      <c r="E10" s="36"/>
      <c r="F10" s="35">
        <f>SUM(F5:F9)</f>
        <v>0</v>
      </c>
      <c r="G10" s="35">
        <f>+MIN($F$114*L10,F10)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+VLOOKUP($A$5,$P$5:$Q$36,2,FALSE)</f>
        <v>1</v>
      </c>
      <c r="M10" s="41">
        <f>+VLOOKUP($A$5,$P$5:$R$36,3,FALSE)</f>
        <v>1</v>
      </c>
      <c r="N10" s="42"/>
      <c r="P10" s="30" t="s">
        <v>21</v>
      </c>
      <c r="Q10" s="31">
        <v>0.5</v>
      </c>
      <c r="R10" s="31">
        <v>1</v>
      </c>
      <c r="S10" s="32">
        <v>0.89</v>
      </c>
      <c r="T10" s="22"/>
    </row>
    <row r="11" spans="1:20" ht="15.75" thickBot="1">
      <c r="A11" s="207" t="s">
        <v>15</v>
      </c>
      <c r="B11" s="43"/>
      <c r="C11" s="44"/>
      <c r="D11" s="181"/>
      <c r="E11" s="46">
        <f>+VLOOKUP($A$11,$P$5:$S$30,4,FALSE)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+VLOOKUP($A$11,$P$5:$Q$30,2,FALSE)</f>
        <v>0.5</v>
      </c>
      <c r="M11" s="17">
        <f>+VLOOKUP($A$11,$P$5:$R$30,3,FALSE)</f>
        <v>0.5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>
      <c r="A12" s="203"/>
      <c r="B12" s="43"/>
      <c r="C12" s="44"/>
      <c r="D12" s="181"/>
      <c r="E12" s="46">
        <f>+VLOOKUP($A$11,$P$5:$S$30,4,FALSE)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+VLOOKUP($A$11,$P$5:$Q$30,2,FALSE)</f>
        <v>0.5</v>
      </c>
      <c r="M12" s="17">
        <f>+VLOOKUP($A$11,$P$5:$R$30,3,FALSE)</f>
        <v>0.5</v>
      </c>
      <c r="N12" s="42"/>
      <c r="P12" s="48"/>
      <c r="Q12" s="49"/>
      <c r="R12" s="49"/>
      <c r="S12" s="50"/>
      <c r="T12" s="22"/>
    </row>
    <row r="13" spans="1:20" ht="15.75" thickBot="1">
      <c r="A13" s="203"/>
      <c r="B13" s="43"/>
      <c r="C13" s="44"/>
      <c r="D13" s="181"/>
      <c r="E13" s="46">
        <f>+VLOOKUP($A$11,$P$5:$S$30,4,FALSE)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+VLOOKUP($A$11,$P$5:$Q$30,2,FALSE)</f>
        <v>0.5</v>
      </c>
      <c r="M13" s="17">
        <f>+VLOOKUP($A$11,$P$5:$R$30,3,FALSE)</f>
        <v>0.5</v>
      </c>
      <c r="N13" s="18"/>
      <c r="P13" s="51" t="s">
        <v>57</v>
      </c>
      <c r="Q13" s="52">
        <v>0.4</v>
      </c>
      <c r="R13" s="52">
        <v>0.2</v>
      </c>
      <c r="S13" s="53">
        <v>0.82</v>
      </c>
      <c r="T13" s="22"/>
    </row>
    <row r="14" spans="1:20">
      <c r="A14" s="203"/>
      <c r="B14" s="43"/>
      <c r="C14" s="44"/>
      <c r="D14" s="181"/>
      <c r="E14" s="46">
        <f>+VLOOKUP($A$11,$P$5:$S$30,4,FALSE)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+VLOOKUP($A$11,$P$5:$Q$30,2,FALSE)</f>
        <v>0.5</v>
      </c>
      <c r="M14" s="17">
        <f>+VLOOKUP($A$11,$P$5:$R$30,3,FALSE)</f>
        <v>0.5</v>
      </c>
      <c r="N14" s="18"/>
      <c r="P14" s="51" t="s">
        <v>55</v>
      </c>
      <c r="Q14" s="52">
        <v>0.4</v>
      </c>
      <c r="R14" s="52">
        <v>0.2</v>
      </c>
      <c r="S14" s="53">
        <v>0.77</v>
      </c>
      <c r="T14" s="22"/>
    </row>
    <row r="15" spans="1:20" ht="15.75" thickBot="1">
      <c r="A15" s="203"/>
      <c r="B15" s="43"/>
      <c r="C15" s="44"/>
      <c r="D15" s="181"/>
      <c r="E15" s="46">
        <f>+VLOOKUP($A$11,$P$5:$S$30,4,FALSE)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+VLOOKUP($A$11,$P$5:$Q$30,2,FALSE)</f>
        <v>0.5</v>
      </c>
      <c r="M15" s="17">
        <f>+VLOOKUP($A$11,$P$5:$R$30,3,FALSE)</f>
        <v>0.5</v>
      </c>
      <c r="N15" s="18"/>
      <c r="P15" s="54" t="s">
        <v>56</v>
      </c>
      <c r="Q15" s="55">
        <v>0.4</v>
      </c>
      <c r="R15" s="55">
        <v>0.2</v>
      </c>
      <c r="S15" s="56">
        <v>0.72</v>
      </c>
      <c r="T15" s="22"/>
    </row>
    <row r="16" spans="1:20">
      <c r="A16" s="203" t="s">
        <v>16</v>
      </c>
      <c r="B16" s="60"/>
      <c r="C16" s="61"/>
      <c r="D16" s="182"/>
      <c r="E16" s="63">
        <f>+VLOOKUP($A$16,$P$5:$S$30,4,FALSE)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+VLOOKUP($A$16,$P$5:$Q$30,2,FALSE)</f>
        <v>0.5</v>
      </c>
      <c r="M16" s="17">
        <f>+VLOOKUP($A$16,$P$5:$R$30,3,FALSE)</f>
        <v>0.5</v>
      </c>
      <c r="N16" s="18"/>
      <c r="P16" s="57" t="s">
        <v>22</v>
      </c>
      <c r="Q16" s="58">
        <v>0.5</v>
      </c>
      <c r="R16" s="58">
        <v>0.5</v>
      </c>
      <c r="S16" s="59">
        <v>0.89</v>
      </c>
      <c r="T16" s="22"/>
    </row>
    <row r="17" spans="1:20">
      <c r="A17" s="203"/>
      <c r="B17" s="60"/>
      <c r="C17" s="61"/>
      <c r="D17" s="182"/>
      <c r="E17" s="63">
        <f>+VLOOKUP($A$16,$P$5:$S$30,4,FALSE)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+VLOOKUP($A$16,$P$5:$Q$30,2,FALSE)</f>
        <v>0.5</v>
      </c>
      <c r="M17" s="17">
        <f>+VLOOKUP($A$16,$P$5:$R$30,3,FALSE)</f>
        <v>0.5</v>
      </c>
      <c r="N17" s="18"/>
      <c r="P17" s="66" t="s">
        <v>23</v>
      </c>
      <c r="Q17" s="67">
        <v>0.5</v>
      </c>
      <c r="R17" s="67">
        <v>0.5</v>
      </c>
      <c r="S17" s="68">
        <v>0.89</v>
      </c>
      <c r="T17" s="22"/>
    </row>
    <row r="18" spans="1:20">
      <c r="A18" s="203"/>
      <c r="B18" s="60"/>
      <c r="C18" s="61"/>
      <c r="D18" s="182"/>
      <c r="E18" s="63">
        <f>+VLOOKUP($A$16,$P$5:$S$30,4,FALSE)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+VLOOKUP($A$16,$P$5:$Q$30,2,FALSE)</f>
        <v>0.5</v>
      </c>
      <c r="M18" s="17">
        <f>+VLOOKUP($A$16,$P$5:$R$30,3,FALSE)</f>
        <v>0.5</v>
      </c>
      <c r="N18" s="18"/>
      <c r="P18" s="69" t="s">
        <v>24</v>
      </c>
      <c r="Q18" s="70">
        <v>0.5</v>
      </c>
      <c r="R18" s="70">
        <v>0.5</v>
      </c>
      <c r="S18" s="71">
        <v>0.88</v>
      </c>
      <c r="T18" s="22"/>
    </row>
    <row r="19" spans="1:20" ht="15.75" thickBot="1">
      <c r="A19" s="203"/>
      <c r="B19" s="60"/>
      <c r="C19" s="61"/>
      <c r="D19" s="182"/>
      <c r="E19" s="63">
        <f>+VLOOKUP($A$16,$P$5:$S$30,4,FALSE)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+VLOOKUP($A$16,$P$5:$Q$30,2,FALSE)</f>
        <v>0.5</v>
      </c>
      <c r="M19" s="17">
        <f>+VLOOKUP($A$16,$P$5:$R$30,3,FALSE)</f>
        <v>0.5</v>
      </c>
      <c r="N19" s="18"/>
      <c r="O19" s="75"/>
      <c r="P19" s="72" t="s">
        <v>25</v>
      </c>
      <c r="Q19" s="73">
        <v>0.5</v>
      </c>
      <c r="R19" s="73">
        <v>0.5</v>
      </c>
      <c r="S19" s="74">
        <v>0.86</v>
      </c>
    </row>
    <row r="20" spans="1:20">
      <c r="A20" s="203"/>
      <c r="B20" s="60"/>
      <c r="C20" s="61"/>
      <c r="D20" s="182"/>
      <c r="E20" s="63">
        <f>+VLOOKUP($A$16,$P$5:$S$30,4,FALSE)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+VLOOKUP($A$16,$P$5:$Q$30,2,FALSE)</f>
        <v>0.5</v>
      </c>
      <c r="M20" s="17">
        <f>+VLOOKUP($A$16,$P$5:$R$30,3,FALSE)</f>
        <v>0.5</v>
      </c>
      <c r="N20" s="42"/>
      <c r="P20" s="76" t="s">
        <v>26</v>
      </c>
      <c r="Q20" s="77">
        <v>0.5</v>
      </c>
      <c r="R20" s="77">
        <v>0.5</v>
      </c>
      <c r="S20" s="78">
        <v>0.89</v>
      </c>
    </row>
    <row r="21" spans="1:20">
      <c r="A21" s="203" t="s">
        <v>17</v>
      </c>
      <c r="B21" s="82"/>
      <c r="C21" s="83"/>
      <c r="D21" s="183"/>
      <c r="E21" s="85">
        <f>+VLOOKUP($A$21,$P$5:$S$30,4,FALSE)</f>
        <v>0.79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+VLOOKUP($A$21,$P$5:$Q$30,2,FALSE)</f>
        <v>0.5</v>
      </c>
      <c r="M21" s="17">
        <f t="shared" ref="M21:M26" si="8">+VLOOKUP($A$21,$P$5:$R$30,3,FALSE)</f>
        <v>0.5</v>
      </c>
      <c r="N21" s="42"/>
      <c r="P21" s="79" t="s">
        <v>27</v>
      </c>
      <c r="Q21" s="80">
        <v>0.5</v>
      </c>
      <c r="R21" s="80">
        <v>0.5</v>
      </c>
      <c r="S21" s="81">
        <v>0.85</v>
      </c>
    </row>
    <row r="22" spans="1:20">
      <c r="A22" s="203"/>
      <c r="B22" s="82"/>
      <c r="C22" s="83"/>
      <c r="D22" s="183"/>
      <c r="E22" s="85">
        <f>+VLOOKUP($A$21,$P$5:$S$30,4,FALSE)</f>
        <v>0.79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0.5</v>
      </c>
      <c r="M22" s="17">
        <f t="shared" si="8"/>
        <v>0.5</v>
      </c>
      <c r="N22" s="18"/>
      <c r="P22" s="79" t="s">
        <v>28</v>
      </c>
      <c r="Q22" s="80">
        <v>0.5</v>
      </c>
      <c r="R22" s="80">
        <v>0.5</v>
      </c>
      <c r="S22" s="81">
        <v>0.66</v>
      </c>
    </row>
    <row r="23" spans="1:20">
      <c r="A23" s="203"/>
      <c r="B23" s="82"/>
      <c r="C23" s="83"/>
      <c r="D23" s="183"/>
      <c r="E23" s="85">
        <f>+VLOOKUP($A$21,$P$5:$S$30,4,FALSE)</f>
        <v>0.79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0.5</v>
      </c>
      <c r="M23" s="17">
        <f t="shared" si="8"/>
        <v>0.5</v>
      </c>
      <c r="N23" s="18"/>
      <c r="P23" s="86" t="s">
        <v>29</v>
      </c>
      <c r="Q23" s="87">
        <v>0.5</v>
      </c>
      <c r="R23" s="87">
        <v>0.5</v>
      </c>
      <c r="S23" s="88">
        <v>0.66</v>
      </c>
    </row>
    <row r="24" spans="1:20">
      <c r="A24" s="203"/>
      <c r="B24" s="82"/>
      <c r="C24" s="83"/>
      <c r="D24" s="183"/>
      <c r="E24" s="85">
        <f>+VLOOKUP($A$21,$P$5:$S$30,4,FALSE)</f>
        <v>0.79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0.5</v>
      </c>
      <c r="M24" s="17">
        <f t="shared" si="8"/>
        <v>0.5</v>
      </c>
      <c r="N24" s="18"/>
      <c r="P24" s="89" t="s">
        <v>30</v>
      </c>
      <c r="Q24" s="90">
        <v>0.5</v>
      </c>
      <c r="R24" s="90">
        <v>0.4</v>
      </c>
      <c r="S24" s="91">
        <v>0.92</v>
      </c>
    </row>
    <row r="25" spans="1:20" ht="15.75" thickBot="1">
      <c r="A25" s="208"/>
      <c r="B25" s="82"/>
      <c r="C25" s="83"/>
      <c r="D25" s="183"/>
      <c r="E25" s="85">
        <f>+VLOOKUP($A$21,$P$5:$S$30,4,FALSE)</f>
        <v>0.79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0.5</v>
      </c>
      <c r="M25" s="17">
        <f t="shared" si="8"/>
        <v>0.5</v>
      </c>
      <c r="N25" s="42"/>
      <c r="P25" s="89" t="s">
        <v>31</v>
      </c>
      <c r="Q25" s="90">
        <v>0.5</v>
      </c>
      <c r="R25" s="90">
        <v>0.4</v>
      </c>
      <c r="S25" s="91">
        <v>0.79</v>
      </c>
    </row>
    <row r="26" spans="1:20" ht="15.75" thickBot="1">
      <c r="A26" s="92" t="s">
        <v>33</v>
      </c>
      <c r="B26" s="34"/>
      <c r="C26" s="180"/>
      <c r="D26" s="180">
        <f>+SUM(D11:D25)</f>
        <v>0</v>
      </c>
      <c r="E26" s="94"/>
      <c r="F26" s="35">
        <f>SUM(F11:F25)</f>
        <v>0</v>
      </c>
      <c r="G26" s="35">
        <f>+MIN($F$114*L26,F26)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35</v>
      </c>
      <c r="L26" s="40">
        <f t="shared" si="7"/>
        <v>0.5</v>
      </c>
      <c r="M26" s="41">
        <f t="shared" si="8"/>
        <v>0.5</v>
      </c>
      <c r="N26" s="42">
        <f>D16*E16</f>
        <v>0</v>
      </c>
      <c r="P26" s="89" t="s">
        <v>32</v>
      </c>
      <c r="Q26" s="90">
        <v>0.5</v>
      </c>
      <c r="R26" s="90">
        <v>0.4</v>
      </c>
      <c r="S26" s="91">
        <v>0.76</v>
      </c>
    </row>
    <row r="27" spans="1:20" ht="15.75" thickBot="1">
      <c r="A27" s="209" t="s">
        <v>18</v>
      </c>
      <c r="B27" s="98"/>
      <c r="C27" s="13"/>
      <c r="D27" s="184">
        <f t="shared" ref="D27:D29" si="11">+C27*K27</f>
        <v>0</v>
      </c>
      <c r="E27" s="99">
        <f>+VLOOKUP($A$27,$P$5:$S$30,4,FALSE)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+VLOOKUP($A$27,$P$5:$Q$30,2,FALSE)</f>
        <v>0.5</v>
      </c>
      <c r="M27" s="17">
        <f>+VLOOKUP($A$27,$P$5:$R$30,3,FALSE)</f>
        <v>1</v>
      </c>
      <c r="N27" s="18"/>
      <c r="P27" s="95"/>
      <c r="Q27" s="96"/>
      <c r="R27" s="96"/>
      <c r="S27" s="97"/>
    </row>
    <row r="28" spans="1:20" ht="15.75" thickTop="1">
      <c r="A28" s="205"/>
      <c r="B28" s="13"/>
      <c r="C28" s="13"/>
      <c r="D28" s="184">
        <f t="shared" si="11"/>
        <v>0</v>
      </c>
      <c r="E28" s="99">
        <f>+VLOOKUP($A$27,$P$5:$S$30,4,FALSE)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+VLOOKUP($A$27,$P$5:$Q$30,2,FALSE)</f>
        <v>0.5</v>
      </c>
      <c r="M28" s="17">
        <f>+VLOOKUP($A$27,$P$5:$R$30,3,FALSE)</f>
        <v>1</v>
      </c>
      <c r="N28" s="18"/>
      <c r="P28" s="101" t="s">
        <v>36</v>
      </c>
      <c r="Q28" s="102">
        <v>0.5</v>
      </c>
      <c r="R28" s="102">
        <v>0.25</v>
      </c>
      <c r="S28" s="103">
        <v>0.92</v>
      </c>
    </row>
    <row r="29" spans="1:20" ht="15.75" thickBot="1">
      <c r="A29" s="205"/>
      <c r="B29" s="13"/>
      <c r="C29" s="13"/>
      <c r="D29" s="184">
        <f t="shared" si="11"/>
        <v>0</v>
      </c>
      <c r="E29" s="99">
        <f>+VLOOKUP($A$27,$P$5:$S$30,4,FALSE)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+VLOOKUP($A$30,$P$5:$Q$30,2,FALSE)</f>
        <v>0.5</v>
      </c>
      <c r="M29" s="17">
        <f>+VLOOKUP($A$27,$P$5:$R$30,3,FALSE)</f>
        <v>1</v>
      </c>
      <c r="N29" s="42">
        <f>F17*0.6</f>
        <v>0</v>
      </c>
      <c r="P29" s="105" t="s">
        <v>37</v>
      </c>
      <c r="Q29" s="106">
        <v>0.5</v>
      </c>
      <c r="R29" s="106">
        <v>0.25</v>
      </c>
      <c r="S29" s="107">
        <v>0.79</v>
      </c>
    </row>
    <row r="30" spans="1:20" ht="15.75" thickBot="1">
      <c r="A30" s="209" t="s">
        <v>19</v>
      </c>
      <c r="B30" s="13"/>
      <c r="C30" s="13"/>
      <c r="D30" s="184">
        <f>+C30*K30</f>
        <v>0</v>
      </c>
      <c r="E30" s="99">
        <f>+VLOOKUP($A$30,$P$5:$S$30,4,FALSE)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+VLOOKUP($A$27,$P$5:$Q$30,2,FALSE)</f>
        <v>0.5</v>
      </c>
      <c r="M30" s="17">
        <f>+VLOOKUP($A$30,$P$5:$R$30,3,FALSE)</f>
        <v>1</v>
      </c>
      <c r="N30" s="18"/>
      <c r="P30" s="108" t="s">
        <v>38</v>
      </c>
      <c r="Q30" s="109">
        <v>0.5</v>
      </c>
      <c r="R30" s="110">
        <v>0.25</v>
      </c>
      <c r="S30" s="111">
        <v>0.77</v>
      </c>
    </row>
    <row r="31" spans="1:20" ht="15.75" thickBot="1">
      <c r="A31" s="205"/>
      <c r="B31" s="13"/>
      <c r="C31" s="13"/>
      <c r="D31" s="184">
        <f t="shared" ref="D31:D32" si="16">+C31*K31</f>
        <v>0</v>
      </c>
      <c r="E31" s="99">
        <f>+VLOOKUP($A$30,$P$5:$S$30,4,FALSE)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+VLOOKUP($A$27,$P$5:$Q$30,2,FALSE)</f>
        <v>0.5</v>
      </c>
      <c r="M31" s="17">
        <f>+VLOOKUP($A$30,$P$5:$R$30,3,FALSE)</f>
        <v>1</v>
      </c>
      <c r="N31" s="18"/>
      <c r="P31" s="112" t="s">
        <v>39</v>
      </c>
      <c r="Q31" s="113">
        <v>0.25</v>
      </c>
      <c r="R31" s="113">
        <v>1</v>
      </c>
      <c r="S31" s="114">
        <v>0.88</v>
      </c>
    </row>
    <row r="32" spans="1:20" ht="15.75" thickBot="1">
      <c r="A32" s="205"/>
      <c r="B32" s="13"/>
      <c r="C32" s="13"/>
      <c r="D32" s="184">
        <f t="shared" si="16"/>
        <v>0</v>
      </c>
      <c r="E32" s="99">
        <f>+VLOOKUP($A$30,$P$5:$S$30,4,FALSE)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+VLOOKUP($A$27,$P$5:$Q$30,2,FALSE)</f>
        <v>0.5</v>
      </c>
      <c r="M32" s="17">
        <f>+VLOOKUP($A$30,$P$5:$R$30,3,FALSE)</f>
        <v>1</v>
      </c>
      <c r="N32" s="18"/>
      <c r="P32" s="115" t="s">
        <v>40</v>
      </c>
      <c r="Q32" s="116">
        <v>0.5</v>
      </c>
      <c r="R32" s="116">
        <v>0.2</v>
      </c>
      <c r="S32" s="117">
        <v>0.87</v>
      </c>
    </row>
    <row r="33" spans="1:23" ht="15.75" thickBot="1">
      <c r="A33" s="209" t="s">
        <v>21</v>
      </c>
      <c r="B33" s="13"/>
      <c r="C33" s="13"/>
      <c r="D33" s="184">
        <f>+C33*K33</f>
        <v>0</v>
      </c>
      <c r="E33" s="99">
        <f>+VLOOKUP($A$33,$P$4:$S$31,4,0)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+VLOOKUP($A$33,$P$5:$Q$30,2,FALSE)</f>
        <v>0.5</v>
      </c>
      <c r="M33" s="17">
        <f>+VLOOKUP($A$33,$P$5:$R$30,3,FALSE)</f>
        <v>1</v>
      </c>
      <c r="N33" s="29">
        <f>F17*H26</f>
        <v>0</v>
      </c>
      <c r="P33" s="115" t="s">
        <v>41</v>
      </c>
      <c r="Q33" s="116">
        <v>0.5</v>
      </c>
      <c r="R33" s="116">
        <v>0.2</v>
      </c>
      <c r="S33" s="117">
        <v>0.96</v>
      </c>
    </row>
    <row r="34" spans="1:23" ht="15.75" thickBot="1">
      <c r="A34" s="205"/>
      <c r="B34" s="13"/>
      <c r="C34" s="13"/>
      <c r="D34" s="184">
        <f t="shared" ref="D34:D35" si="18">+C34*K34</f>
        <v>0</v>
      </c>
      <c r="E34" s="99">
        <f>+VLOOKUP($A$33,$P$4:$S$31,4,0)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+VLOOKUP($A$33,$P$5:$Q$30,2,FALSE)</f>
        <v>0.5</v>
      </c>
      <c r="M34" s="17">
        <f>+VLOOKUP($A$33,$P$5:$R$30,3,FALSE)</f>
        <v>1</v>
      </c>
      <c r="N34" s="18"/>
      <c r="O34" s="122"/>
      <c r="P34" s="115" t="s">
        <v>45</v>
      </c>
      <c r="Q34" s="116">
        <v>0.5</v>
      </c>
      <c r="R34" s="116">
        <v>0.2</v>
      </c>
      <c r="S34" s="117">
        <v>0.98</v>
      </c>
    </row>
    <row r="35" spans="1:23" ht="15.75" thickBot="1">
      <c r="A35" s="205"/>
      <c r="B35" s="13"/>
      <c r="C35" s="13"/>
      <c r="D35" s="184">
        <f t="shared" si="18"/>
        <v>0</v>
      </c>
      <c r="E35" s="99">
        <f>+VLOOKUP($A$33,$P$4:$S$31,4,0)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+VLOOKUP($A$33,$P$5:$Q$30,2,FALSE)</f>
        <v>0.5</v>
      </c>
      <c r="M35" s="17">
        <f>+VLOOKUP($A$33,$P$5:$R$30,3,FALSE)</f>
        <v>1</v>
      </c>
      <c r="N35" s="18"/>
      <c r="P35" s="119" t="s">
        <v>42</v>
      </c>
      <c r="Q35" s="120">
        <v>0.5</v>
      </c>
      <c r="R35" s="120">
        <v>1</v>
      </c>
      <c r="S35" s="121">
        <v>1</v>
      </c>
    </row>
    <row r="36" spans="1:23" ht="15.75" thickBot="1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+MIN($F$114*L36,F36)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+VLOOKUP($A$27,$P$5:$Q$30,2,FALSE)</f>
        <v>0.5</v>
      </c>
      <c r="M36" s="41">
        <f>+VLOOKUP($A$27,$P$5:$R$30,3,FALSE)</f>
        <v>1</v>
      </c>
      <c r="N36" s="18"/>
      <c r="P36" s="123" t="s">
        <v>50</v>
      </c>
      <c r="Q36" s="124">
        <v>0.25</v>
      </c>
      <c r="R36" s="124">
        <v>0.2</v>
      </c>
      <c r="S36" s="125">
        <v>0.68</v>
      </c>
    </row>
    <row r="37" spans="1:23" ht="15.75" thickBot="1">
      <c r="A37" s="207" t="s">
        <v>57</v>
      </c>
      <c r="B37" s="130"/>
      <c r="C37" s="45"/>
      <c r="D37" s="185"/>
      <c r="E37" s="46">
        <f>+VLOOKUP($A$37,$P$5:$S$31,4,FALSE)</f>
        <v>0.82</v>
      </c>
      <c r="F37" s="131">
        <f t="shared" ref="F37:F44" si="20">+D37*E37</f>
        <v>0</v>
      </c>
      <c r="G37" s="131">
        <f t="shared" ref="G37:G48" si="21">+F37*$H$49</f>
        <v>0</v>
      </c>
      <c r="H37" s="131"/>
      <c r="I37" s="131">
        <f t="shared" ref="I37:I48" si="22">+F37*$H$49</f>
        <v>0</v>
      </c>
      <c r="J37" s="15">
        <f t="shared" ref="J37:J48" si="23">+MIN($G$49*$M$41,G37)</f>
        <v>0</v>
      </c>
      <c r="K37" s="132"/>
      <c r="L37" s="17">
        <f t="shared" ref="L37:L48" si="24">+VLOOKUP($A$41,$P$5:$Q$31,2,FALSE)</f>
        <v>0.4</v>
      </c>
      <c r="M37" s="17">
        <f t="shared" ref="M37:M48" si="25">+VLOOKUP($A$41,$P$5:$R$31,3,FALSE)</f>
        <v>0.2</v>
      </c>
      <c r="N37" s="18"/>
      <c r="P37" s="123" t="s">
        <v>51</v>
      </c>
      <c r="Q37" s="124">
        <v>0.25</v>
      </c>
      <c r="R37" s="124">
        <v>0.2</v>
      </c>
      <c r="S37" s="125">
        <v>0.77</v>
      </c>
    </row>
    <row r="38" spans="1:23" ht="15.75" thickBot="1">
      <c r="A38" s="203"/>
      <c r="B38" s="130"/>
      <c r="C38" s="45"/>
      <c r="D38" s="185"/>
      <c r="E38" s="46">
        <f>+VLOOKUP($A$37,$P$5:$S$31,4,FALSE)</f>
        <v>0.82</v>
      </c>
      <c r="F38" s="131">
        <f t="shared" si="20"/>
        <v>0</v>
      </c>
      <c r="G38" s="131">
        <f t="shared" si="21"/>
        <v>0</v>
      </c>
      <c r="H38" s="131"/>
      <c r="I38" s="131">
        <f t="shared" si="22"/>
        <v>0</v>
      </c>
      <c r="J38" s="15">
        <f t="shared" si="23"/>
        <v>0</v>
      </c>
      <c r="K38" s="131"/>
      <c r="L38" s="17">
        <f t="shared" si="24"/>
        <v>0.4</v>
      </c>
      <c r="M38" s="17">
        <f t="shared" si="25"/>
        <v>0.2</v>
      </c>
      <c r="N38" s="18"/>
      <c r="P38" s="123" t="s">
        <v>52</v>
      </c>
      <c r="Q38" s="124">
        <v>0.25</v>
      </c>
      <c r="R38" s="124">
        <v>0.2</v>
      </c>
      <c r="S38" s="125">
        <v>0.86</v>
      </c>
    </row>
    <row r="39" spans="1:23">
      <c r="A39" s="203"/>
      <c r="B39" s="130"/>
      <c r="C39" s="45"/>
      <c r="D39" s="185"/>
      <c r="E39" s="46">
        <f>+VLOOKUP($A$37,$P$5:$S$31,4,FALSE)</f>
        <v>0.82</v>
      </c>
      <c r="F39" s="131">
        <f t="shared" si="20"/>
        <v>0</v>
      </c>
      <c r="G39" s="131">
        <f t="shared" si="21"/>
        <v>0</v>
      </c>
      <c r="H39" s="131"/>
      <c r="I39" s="131">
        <f t="shared" si="22"/>
        <v>0</v>
      </c>
      <c r="J39" s="15">
        <f t="shared" si="23"/>
        <v>0</v>
      </c>
      <c r="K39" s="131"/>
      <c r="L39" s="17">
        <f t="shared" si="24"/>
        <v>0.4</v>
      </c>
      <c r="M39" s="17">
        <f t="shared" si="25"/>
        <v>0.2</v>
      </c>
      <c r="N39" s="18"/>
    </row>
    <row r="40" spans="1:23" ht="15.75" thickBot="1">
      <c r="A40" s="203"/>
      <c r="B40" s="130"/>
      <c r="C40" s="45"/>
      <c r="D40" s="185"/>
      <c r="E40" s="46">
        <f>+VLOOKUP($A$37,$P$5:$S$31,4,FALSE)</f>
        <v>0.82</v>
      </c>
      <c r="F40" s="131">
        <f t="shared" si="20"/>
        <v>0</v>
      </c>
      <c r="G40" s="131">
        <f t="shared" si="21"/>
        <v>0</v>
      </c>
      <c r="H40" s="131"/>
      <c r="I40" s="131">
        <f t="shared" si="22"/>
        <v>0</v>
      </c>
      <c r="J40" s="15">
        <f t="shared" si="23"/>
        <v>0</v>
      </c>
      <c r="K40" s="131"/>
      <c r="L40" s="17">
        <f t="shared" si="24"/>
        <v>0.4</v>
      </c>
      <c r="M40" s="17">
        <f t="shared" si="25"/>
        <v>0.2</v>
      </c>
      <c r="N40" s="18"/>
    </row>
    <row r="41" spans="1:23">
      <c r="A41" s="207" t="s">
        <v>55</v>
      </c>
      <c r="B41" s="130"/>
      <c r="C41" s="45"/>
      <c r="D41" s="185"/>
      <c r="E41" s="46">
        <f>+VLOOKUP($A$41,$P$5:$S$31,4,FALSE)</f>
        <v>0.77</v>
      </c>
      <c r="F41" s="131">
        <f t="shared" si="20"/>
        <v>0</v>
      </c>
      <c r="G41" s="131">
        <f t="shared" si="21"/>
        <v>0</v>
      </c>
      <c r="H41" s="131"/>
      <c r="I41" s="131">
        <f t="shared" si="22"/>
        <v>0</v>
      </c>
      <c r="J41" s="15">
        <f t="shared" si="23"/>
        <v>0</v>
      </c>
      <c r="K41" s="132"/>
      <c r="L41" s="17">
        <f t="shared" si="24"/>
        <v>0.4</v>
      </c>
      <c r="M41" s="17">
        <f t="shared" si="25"/>
        <v>0.2</v>
      </c>
      <c r="N41" s="18"/>
    </row>
    <row r="42" spans="1:23">
      <c r="A42" s="203"/>
      <c r="B42" s="130"/>
      <c r="C42" s="45"/>
      <c r="D42" s="185"/>
      <c r="E42" s="46">
        <f>+VLOOKUP($A$41,$P$5:$S$31,4,FALSE)</f>
        <v>0.77</v>
      </c>
      <c r="F42" s="131">
        <f t="shared" si="20"/>
        <v>0</v>
      </c>
      <c r="G42" s="131">
        <f t="shared" si="21"/>
        <v>0</v>
      </c>
      <c r="H42" s="131"/>
      <c r="I42" s="131">
        <f t="shared" si="22"/>
        <v>0</v>
      </c>
      <c r="J42" s="15">
        <f t="shared" si="23"/>
        <v>0</v>
      </c>
      <c r="K42" s="131"/>
      <c r="L42" s="17">
        <f t="shared" si="24"/>
        <v>0.4</v>
      </c>
      <c r="M42" s="17">
        <f t="shared" si="25"/>
        <v>0.2</v>
      </c>
      <c r="N42" s="18"/>
      <c r="P42" s="197" t="s">
        <v>48</v>
      </c>
      <c r="Q42" s="196"/>
      <c r="R42" s="196"/>
      <c r="S42" s="196"/>
      <c r="T42" s="197"/>
      <c r="U42" s="197"/>
      <c r="V42" s="197"/>
      <c r="W42" s="197"/>
    </row>
    <row r="43" spans="1:23">
      <c r="A43" s="203"/>
      <c r="B43" s="130"/>
      <c r="C43" s="45"/>
      <c r="D43" s="185"/>
      <c r="E43" s="46">
        <f>+VLOOKUP($A$41,$P$5:$S$31,4,FALSE)</f>
        <v>0.77</v>
      </c>
      <c r="F43" s="131">
        <f t="shared" si="20"/>
        <v>0</v>
      </c>
      <c r="G43" s="131">
        <f t="shared" si="21"/>
        <v>0</v>
      </c>
      <c r="H43" s="131"/>
      <c r="I43" s="131">
        <f t="shared" si="22"/>
        <v>0</v>
      </c>
      <c r="J43" s="15">
        <f t="shared" si="23"/>
        <v>0</v>
      </c>
      <c r="K43" s="131"/>
      <c r="L43" s="17">
        <f t="shared" si="24"/>
        <v>0.4</v>
      </c>
      <c r="M43" s="17">
        <f t="shared" si="25"/>
        <v>0.2</v>
      </c>
      <c r="N43" s="18"/>
      <c r="P43" s="197" t="s">
        <v>47</v>
      </c>
      <c r="Q43" s="197"/>
      <c r="R43" s="197"/>
      <c r="S43" s="197"/>
      <c r="T43" s="197"/>
      <c r="U43" s="197"/>
      <c r="V43" s="197"/>
    </row>
    <row r="44" spans="1:23">
      <c r="A44" s="203"/>
      <c r="B44" s="130"/>
      <c r="C44" s="45"/>
      <c r="D44" s="185"/>
      <c r="E44" s="46">
        <f>+VLOOKUP($A$41,$P$5:$S$31,4,FALSE)</f>
        <v>0.77</v>
      </c>
      <c r="F44" s="131">
        <f t="shared" si="20"/>
        <v>0</v>
      </c>
      <c r="G44" s="131">
        <f t="shared" si="21"/>
        <v>0</v>
      </c>
      <c r="H44" s="131"/>
      <c r="I44" s="131">
        <f t="shared" si="22"/>
        <v>0</v>
      </c>
      <c r="J44" s="15">
        <f t="shared" si="23"/>
        <v>0</v>
      </c>
      <c r="K44" s="131"/>
      <c r="L44" s="17">
        <f t="shared" si="24"/>
        <v>0.4</v>
      </c>
      <c r="M44" s="17">
        <f t="shared" si="25"/>
        <v>0.2</v>
      </c>
      <c r="N44" s="18"/>
    </row>
    <row r="45" spans="1:23">
      <c r="A45" s="210" t="s">
        <v>56</v>
      </c>
      <c r="B45" s="133"/>
      <c r="C45" s="134"/>
      <c r="D45" s="186"/>
      <c r="E45" s="63">
        <f>+VLOOKUP($A$45,$P$5:$S$31,4,FALSE)</f>
        <v>0.72</v>
      </c>
      <c r="F45" s="13">
        <f t="shared" ref="F45" si="26">+D45*E45</f>
        <v>0</v>
      </c>
      <c r="G45" s="13">
        <f t="shared" si="21"/>
        <v>0</v>
      </c>
      <c r="H45" s="135"/>
      <c r="I45" s="13">
        <f t="shared" si="22"/>
        <v>0</v>
      </c>
      <c r="J45" s="15">
        <f t="shared" si="23"/>
        <v>0</v>
      </c>
      <c r="K45" s="65"/>
      <c r="L45" s="17">
        <f t="shared" si="24"/>
        <v>0.4</v>
      </c>
      <c r="M45" s="17">
        <f t="shared" si="25"/>
        <v>0.2</v>
      </c>
      <c r="N45" s="18"/>
      <c r="T45" s="202"/>
      <c r="U45" s="202"/>
      <c r="V45" s="202"/>
      <c r="W45" s="202"/>
    </row>
    <row r="46" spans="1:23">
      <c r="A46" s="211"/>
      <c r="B46" s="133"/>
      <c r="C46" s="134"/>
      <c r="D46" s="186"/>
      <c r="E46" s="63">
        <f>+VLOOKUP($A$45,$P$5:$S$31,4,FALSE)</f>
        <v>0.72</v>
      </c>
      <c r="F46" s="13">
        <f>+D46*E46</f>
        <v>0</v>
      </c>
      <c r="G46" s="13">
        <f t="shared" si="21"/>
        <v>0</v>
      </c>
      <c r="H46" s="64"/>
      <c r="I46" s="13">
        <f t="shared" si="22"/>
        <v>0</v>
      </c>
      <c r="J46" s="15">
        <f t="shared" si="23"/>
        <v>0</v>
      </c>
      <c r="K46" s="65"/>
      <c r="L46" s="17">
        <f t="shared" si="24"/>
        <v>0.4</v>
      </c>
      <c r="M46" s="17">
        <f t="shared" si="25"/>
        <v>0.2</v>
      </c>
      <c r="N46" s="18"/>
    </row>
    <row r="47" spans="1:23">
      <c r="A47" s="211"/>
      <c r="B47" s="133"/>
      <c r="C47" s="134"/>
      <c r="D47" s="186"/>
      <c r="E47" s="63">
        <f>+VLOOKUP($A$45,$P$5:$S$31,4,FALSE)</f>
        <v>0.72</v>
      </c>
      <c r="F47" s="13">
        <f t="shared" ref="F47:F48" si="27">+D47*E47</f>
        <v>0</v>
      </c>
      <c r="G47" s="13">
        <f t="shared" si="21"/>
        <v>0</v>
      </c>
      <c r="H47" s="64"/>
      <c r="I47" s="13">
        <f t="shared" si="22"/>
        <v>0</v>
      </c>
      <c r="J47" s="15">
        <f t="shared" si="23"/>
        <v>0</v>
      </c>
      <c r="K47" s="65"/>
      <c r="L47" s="17">
        <f t="shared" si="24"/>
        <v>0.4</v>
      </c>
      <c r="M47" s="17">
        <f t="shared" si="25"/>
        <v>0.2</v>
      </c>
      <c r="N47" s="18"/>
    </row>
    <row r="48" spans="1:23" ht="15.75" thickBot="1">
      <c r="A48" s="212"/>
      <c r="B48" s="133"/>
      <c r="C48" s="134"/>
      <c r="D48" s="186"/>
      <c r="E48" s="63">
        <f>+VLOOKUP($A$45,$P$5:$S$31,4,FALSE)</f>
        <v>0.72</v>
      </c>
      <c r="F48" s="13">
        <f t="shared" si="27"/>
        <v>0</v>
      </c>
      <c r="G48" s="13">
        <f t="shared" si="21"/>
        <v>0</v>
      </c>
      <c r="H48" s="64"/>
      <c r="I48" s="13">
        <f t="shared" si="22"/>
        <v>0</v>
      </c>
      <c r="J48" s="15">
        <f t="shared" si="23"/>
        <v>0</v>
      </c>
      <c r="K48" s="65"/>
      <c r="L48" s="17">
        <f t="shared" si="24"/>
        <v>0.4</v>
      </c>
      <c r="M48" s="17">
        <f t="shared" si="25"/>
        <v>0.2</v>
      </c>
      <c r="N48" s="18"/>
    </row>
    <row r="49" spans="1:16" ht="15.75" thickBot="1">
      <c r="A49" s="136"/>
      <c r="B49" s="34"/>
      <c r="C49" s="180"/>
      <c r="D49" s="180">
        <f>SUM(D37:D48)</f>
        <v>0</v>
      </c>
      <c r="E49" s="36"/>
      <c r="F49" s="35">
        <f>SUM(F37:F48)</f>
        <v>0</v>
      </c>
      <c r="G49" s="35">
        <f>+MIN($F$114*L49,F49)</f>
        <v>0</v>
      </c>
      <c r="H49" s="137">
        <f>+IFERROR(G49/F49,0)</f>
        <v>0</v>
      </c>
      <c r="I49" s="35">
        <f>SUM(I37:I48)</f>
        <v>0</v>
      </c>
      <c r="J49" s="38">
        <f>SUM(J37:J48)</f>
        <v>0</v>
      </c>
      <c r="K49" s="39" t="s">
        <v>35</v>
      </c>
      <c r="L49" s="40">
        <f>+VLOOKUP($A$37,$P$5:$Q$30,2,FALSE)</f>
        <v>0.4</v>
      </c>
      <c r="M49" s="41">
        <f>+VLOOKUP($A$37,$P$5:$R$30,3,FALSE)</f>
        <v>0.2</v>
      </c>
      <c r="N49" s="18"/>
    </row>
    <row r="50" spans="1:16">
      <c r="A50" s="207" t="s">
        <v>22</v>
      </c>
      <c r="B50" s="130"/>
      <c r="C50" s="45"/>
      <c r="D50" s="187">
        <f>C50*K50</f>
        <v>0</v>
      </c>
      <c r="E50" s="138">
        <f>+VLOOKUP($A$50,P4:$S$37,4,0)</f>
        <v>0.89</v>
      </c>
      <c r="F50" s="13">
        <f t="shared" ref="F50:F61" si="28">+D50*E50</f>
        <v>0</v>
      </c>
      <c r="G50" s="13">
        <f t="shared" ref="G50:G61" si="29">+F50*$H$62</f>
        <v>0</v>
      </c>
      <c r="H50" s="64"/>
      <c r="I50" s="13">
        <f>+F50*$H$62</f>
        <v>0</v>
      </c>
      <c r="J50" s="15">
        <f>+MIN($G$62*$M$50,G50)</f>
        <v>0</v>
      </c>
      <c r="K50" s="139"/>
      <c r="L50" s="17">
        <f>+VLOOKUP($A$50,$P$5:$Q$30,2,FALSE)</f>
        <v>0.5</v>
      </c>
      <c r="M50" s="17">
        <f>+VLOOKUP($A$50,$P$5:$R$30,3,FALSE)</f>
        <v>0.5</v>
      </c>
      <c r="N50" s="18"/>
    </row>
    <row r="51" spans="1:16">
      <c r="A51" s="203"/>
      <c r="B51" s="130"/>
      <c r="C51" s="45"/>
      <c r="D51" s="187">
        <f t="shared" ref="D51:D61" si="30">+C51*K51</f>
        <v>0</v>
      </c>
      <c r="E51" s="138">
        <f>+VLOOKUP($A$50,P5:$S$37,4,0)</f>
        <v>0.89</v>
      </c>
      <c r="F51" s="13">
        <f t="shared" si="28"/>
        <v>0</v>
      </c>
      <c r="G51" s="13">
        <f t="shared" si="29"/>
        <v>0</v>
      </c>
      <c r="H51" s="64"/>
      <c r="I51" s="13">
        <f>+F51*$H$62</f>
        <v>0</v>
      </c>
      <c r="J51" s="15">
        <f t="shared" ref="J51:J61" si="31">+MIN($G$62*$M$50,G51)</f>
        <v>0</v>
      </c>
      <c r="K51" s="140"/>
      <c r="L51" s="17">
        <f>+VLOOKUP($A$50,$P$5:$Q$30,2,FALSE)</f>
        <v>0.5</v>
      </c>
      <c r="M51" s="17">
        <f>+VLOOKUP($A$50,$P$5:$R$30,3,FALSE)</f>
        <v>0.5</v>
      </c>
      <c r="N51" s="18"/>
    </row>
    <row r="52" spans="1:16">
      <c r="A52" s="203"/>
      <c r="B52" s="130"/>
      <c r="C52" s="45"/>
      <c r="D52" s="187">
        <f t="shared" si="30"/>
        <v>0</v>
      </c>
      <c r="E52" s="138">
        <f>+VLOOKUP($A$50,P6:$S$37,4,0)</f>
        <v>0.89</v>
      </c>
      <c r="F52" s="13">
        <f t="shared" si="28"/>
        <v>0</v>
      </c>
      <c r="G52" s="13">
        <f t="shared" si="29"/>
        <v>0</v>
      </c>
      <c r="H52" s="64"/>
      <c r="I52" s="13">
        <f t="shared" ref="I52:I61" si="32">+F52*$H$49</f>
        <v>0</v>
      </c>
      <c r="J52" s="15">
        <f t="shared" si="31"/>
        <v>0</v>
      </c>
      <c r="K52" s="140"/>
      <c r="L52" s="17">
        <f>+VLOOKUP($A$50,$P$5:$Q$30,2,FALSE)</f>
        <v>0.5</v>
      </c>
      <c r="M52" s="17">
        <f>+VLOOKUP($A$50,$P$5:$R$30,3,FALSE)</f>
        <v>0.5</v>
      </c>
      <c r="N52" s="29"/>
      <c r="P52" s="141"/>
    </row>
    <row r="53" spans="1:16">
      <c r="A53" s="203" t="s">
        <v>23</v>
      </c>
      <c r="B53" s="133"/>
      <c r="C53" s="134"/>
      <c r="D53" s="188">
        <f t="shared" si="30"/>
        <v>0</v>
      </c>
      <c r="E53" s="63">
        <f>+VLOOKUP($A$53,P4:$S$37,4,0)</f>
        <v>0.89</v>
      </c>
      <c r="F53" s="13">
        <f t="shared" si="28"/>
        <v>0</v>
      </c>
      <c r="G53" s="13">
        <f t="shared" si="29"/>
        <v>0</v>
      </c>
      <c r="H53" s="64"/>
      <c r="I53" s="13">
        <f t="shared" si="32"/>
        <v>0</v>
      </c>
      <c r="J53" s="15">
        <f t="shared" si="31"/>
        <v>0</v>
      </c>
      <c r="K53" s="140"/>
      <c r="L53" s="17">
        <f>+VLOOKUP($A$53,$P$5:$Q$30,2,FALSE)</f>
        <v>0.5</v>
      </c>
      <c r="M53" s="17">
        <f>+VLOOKUP($A$53,$P$5:$R$30,3,FALSE)</f>
        <v>0.5</v>
      </c>
      <c r="N53" s="29"/>
      <c r="P53" s="142"/>
    </row>
    <row r="54" spans="1:16">
      <c r="A54" s="203"/>
      <c r="B54" s="133"/>
      <c r="C54" s="134"/>
      <c r="D54" s="188">
        <f t="shared" si="30"/>
        <v>0</v>
      </c>
      <c r="E54" s="63">
        <f>+VLOOKUP($A$53,P5:$S$37,4,0)</f>
        <v>0.89</v>
      </c>
      <c r="F54" s="13">
        <f t="shared" si="28"/>
        <v>0</v>
      </c>
      <c r="G54" s="13">
        <f t="shared" si="29"/>
        <v>0</v>
      </c>
      <c r="H54" s="64"/>
      <c r="I54" s="13">
        <f t="shared" si="32"/>
        <v>0</v>
      </c>
      <c r="J54" s="15">
        <f t="shared" si="31"/>
        <v>0</v>
      </c>
      <c r="K54" s="140"/>
      <c r="L54" s="17">
        <f>+VLOOKUP($A$53,$P$5:$Q$30,2,FALSE)</f>
        <v>0.5</v>
      </c>
      <c r="M54" s="17">
        <f>+VLOOKUP($A$53,$P$5:$R$30,3,FALSE)</f>
        <v>0.5</v>
      </c>
      <c r="N54" s="29"/>
      <c r="O54" s="75"/>
    </row>
    <row r="55" spans="1:16">
      <c r="A55" s="203"/>
      <c r="B55" s="133"/>
      <c r="C55" s="134"/>
      <c r="D55" s="188">
        <f t="shared" si="30"/>
        <v>0</v>
      </c>
      <c r="E55" s="63">
        <f>+VLOOKUP($A$53,P6:$S$37,4,0)</f>
        <v>0.89</v>
      </c>
      <c r="F55" s="13">
        <f t="shared" si="28"/>
        <v>0</v>
      </c>
      <c r="G55" s="13">
        <f t="shared" si="29"/>
        <v>0</v>
      </c>
      <c r="H55" s="64"/>
      <c r="I55" s="13">
        <f t="shared" si="32"/>
        <v>0</v>
      </c>
      <c r="J55" s="15">
        <f t="shared" si="31"/>
        <v>0</v>
      </c>
      <c r="K55" s="140"/>
      <c r="L55" s="17">
        <f>+VLOOKUP($A$53,$P$5:$Q$30,2,FALSE)</f>
        <v>0.5</v>
      </c>
      <c r="M55" s="17">
        <f>+VLOOKUP($A$53,$P$5:$R$30,3,FALSE)</f>
        <v>0.5</v>
      </c>
      <c r="N55" s="143"/>
      <c r="O55" s="75"/>
      <c r="P55" s="75"/>
    </row>
    <row r="56" spans="1:16">
      <c r="A56" s="203" t="s">
        <v>24</v>
      </c>
      <c r="B56" s="144"/>
      <c r="C56" s="145"/>
      <c r="D56" s="189">
        <f t="shared" si="30"/>
        <v>0</v>
      </c>
      <c r="E56" s="85">
        <f>+VLOOKUP($A$56,P4:$S$37,4,0)</f>
        <v>0.88</v>
      </c>
      <c r="F56" s="13">
        <f t="shared" si="28"/>
        <v>0</v>
      </c>
      <c r="G56" s="13">
        <f t="shared" si="29"/>
        <v>0</v>
      </c>
      <c r="H56" s="64"/>
      <c r="I56" s="13">
        <f t="shared" si="32"/>
        <v>0</v>
      </c>
      <c r="J56" s="15">
        <f t="shared" si="31"/>
        <v>0</v>
      </c>
      <c r="K56" s="140"/>
      <c r="L56" s="17">
        <f>+VLOOKUP($A$56,$P$5:$Q$30,2,FALSE)</f>
        <v>0.5</v>
      </c>
      <c r="M56" s="17">
        <f>+VLOOKUP($A$56,$P$5:$R$30,3,FALSE)</f>
        <v>0.5</v>
      </c>
      <c r="N56" s="143"/>
      <c r="O56" s="75"/>
      <c r="P56" s="75"/>
    </row>
    <row r="57" spans="1:16">
      <c r="A57" s="203"/>
      <c r="B57" s="144"/>
      <c r="C57" s="145"/>
      <c r="D57" s="189">
        <f t="shared" si="30"/>
        <v>0</v>
      </c>
      <c r="E57" s="85">
        <f>+VLOOKUP($A$56,P5:$S$37,4,0)</f>
        <v>0.88</v>
      </c>
      <c r="F57" s="13">
        <f t="shared" si="28"/>
        <v>0</v>
      </c>
      <c r="G57" s="13">
        <f t="shared" si="29"/>
        <v>0</v>
      </c>
      <c r="H57" s="64"/>
      <c r="I57" s="13">
        <f t="shared" si="32"/>
        <v>0</v>
      </c>
      <c r="J57" s="15">
        <f t="shared" si="31"/>
        <v>0</v>
      </c>
      <c r="K57" s="140"/>
      <c r="L57" s="17">
        <f>+VLOOKUP($A$56,$P$5:$Q$30,2,FALSE)</f>
        <v>0.5</v>
      </c>
      <c r="M57" s="17">
        <f>+VLOOKUP($A$56,$P$5:$R$30,3,FALSE)</f>
        <v>0.5</v>
      </c>
      <c r="N57" s="146"/>
    </row>
    <row r="58" spans="1:16">
      <c r="A58" s="203"/>
      <c r="B58" s="144"/>
      <c r="C58" s="145"/>
      <c r="D58" s="189">
        <f t="shared" si="30"/>
        <v>0</v>
      </c>
      <c r="E58" s="85">
        <f>+VLOOKUP($A$56,P6:$S$37,4,0)</f>
        <v>0.88</v>
      </c>
      <c r="F58" s="13">
        <f t="shared" si="28"/>
        <v>0</v>
      </c>
      <c r="G58" s="13">
        <f t="shared" si="29"/>
        <v>0</v>
      </c>
      <c r="H58" s="64"/>
      <c r="I58" s="13">
        <f t="shared" si="32"/>
        <v>0</v>
      </c>
      <c r="J58" s="15">
        <f t="shared" si="31"/>
        <v>0</v>
      </c>
      <c r="K58" s="140"/>
      <c r="L58" s="17">
        <f>+VLOOKUP($A$56,$P$5:$Q$30,2,FALSE)</f>
        <v>0.5</v>
      </c>
      <c r="M58" s="17">
        <f>+VLOOKUP($A$56,$P$5:$R$30,3,FALSE)</f>
        <v>0.5</v>
      </c>
      <c r="N58" s="143"/>
    </row>
    <row r="59" spans="1:16">
      <c r="A59" s="203" t="s">
        <v>25</v>
      </c>
      <c r="B59" s="147"/>
      <c r="C59" s="148"/>
      <c r="D59" s="190">
        <f t="shared" si="30"/>
        <v>0</v>
      </c>
      <c r="E59" s="149">
        <f>+VLOOKUP($A$59,$P$4:$S$37,4,0)</f>
        <v>0.86</v>
      </c>
      <c r="F59" s="13">
        <f t="shared" si="28"/>
        <v>0</v>
      </c>
      <c r="G59" s="13">
        <f t="shared" si="29"/>
        <v>0</v>
      </c>
      <c r="H59" s="64"/>
      <c r="I59" s="13">
        <f t="shared" si="32"/>
        <v>0</v>
      </c>
      <c r="J59" s="15">
        <f t="shared" si="31"/>
        <v>0</v>
      </c>
      <c r="K59" s="140"/>
      <c r="L59" s="17">
        <f>+VLOOKUP($A$59,$P$5:$Q$30,2,FALSE)</f>
        <v>0.5</v>
      </c>
      <c r="M59" s="17">
        <f>+VLOOKUP($A$59,$P$5:$R$30,3,FALSE)</f>
        <v>0.5</v>
      </c>
      <c r="N59" s="150"/>
    </row>
    <row r="60" spans="1:16">
      <c r="A60" s="203"/>
      <c r="B60" s="147"/>
      <c r="C60" s="148"/>
      <c r="D60" s="190">
        <f t="shared" si="30"/>
        <v>0</v>
      </c>
      <c r="E60" s="149">
        <f>+VLOOKUP($A$59,$P$4:$S$37,4,0)</f>
        <v>0.86</v>
      </c>
      <c r="F60" s="13">
        <f t="shared" si="28"/>
        <v>0</v>
      </c>
      <c r="G60" s="13">
        <f t="shared" si="29"/>
        <v>0</v>
      </c>
      <c r="H60" s="64"/>
      <c r="I60" s="13">
        <f t="shared" si="32"/>
        <v>0</v>
      </c>
      <c r="J60" s="15">
        <f t="shared" si="31"/>
        <v>0</v>
      </c>
      <c r="K60" s="140"/>
      <c r="L60" s="17">
        <f>+VLOOKUP($A$59,$P$5:$Q$30,2,FALSE)</f>
        <v>0.5</v>
      </c>
      <c r="M60" s="17">
        <f>+VLOOKUP($A$59,$P$5:$R$30,3,FALSE)</f>
        <v>0.5</v>
      </c>
      <c r="N60" s="42"/>
      <c r="O60" s="75"/>
    </row>
    <row r="61" spans="1:16" ht="15.75" thickBot="1">
      <c r="A61" s="208"/>
      <c r="B61" s="147"/>
      <c r="C61" s="148"/>
      <c r="D61" s="190">
        <f t="shared" si="30"/>
        <v>0</v>
      </c>
      <c r="E61" s="149">
        <f>+VLOOKUP($A$59,$P$4:$S$37,4,0)</f>
        <v>0.86</v>
      </c>
      <c r="F61" s="13">
        <f t="shared" si="28"/>
        <v>0</v>
      </c>
      <c r="G61" s="13">
        <f t="shared" si="29"/>
        <v>0</v>
      </c>
      <c r="H61" s="64"/>
      <c r="I61" s="13">
        <f t="shared" si="32"/>
        <v>0</v>
      </c>
      <c r="J61" s="15">
        <f t="shared" si="31"/>
        <v>0</v>
      </c>
      <c r="K61" s="140"/>
      <c r="L61" s="17">
        <f>+VLOOKUP($A$59,$P$5:$Q$30,2,FALSE)</f>
        <v>0.5</v>
      </c>
      <c r="M61" s="17">
        <f>+VLOOKUP($A$59,$P$5:$R$30,3,FALSE)</f>
        <v>0.5</v>
      </c>
      <c r="N61" s="42"/>
      <c r="P61" s="75"/>
    </row>
    <row r="62" spans="1:16" ht="15.75" thickBot="1">
      <c r="A62" s="151"/>
      <c r="B62" s="34"/>
      <c r="C62" s="34"/>
      <c r="D62" s="180">
        <f>SUM(D50:D61)</f>
        <v>0</v>
      </c>
      <c r="E62" s="94"/>
      <c r="F62" s="35">
        <f>SUM(F50:F61)</f>
        <v>0</v>
      </c>
      <c r="G62" s="35">
        <f>+MIN($F$114*L62,F62)</f>
        <v>0</v>
      </c>
      <c r="H62" s="152">
        <f>+IFERROR(G62/F62,0)</f>
        <v>0</v>
      </c>
      <c r="I62" s="35">
        <f>SUM(I50:I61)</f>
        <v>0</v>
      </c>
      <c r="J62" s="38">
        <f t="shared" ref="J62" si="33">SUM(J50:J61)</f>
        <v>0</v>
      </c>
      <c r="K62" s="39" t="s">
        <v>35</v>
      </c>
      <c r="L62" s="40">
        <f>+VLOOKUP(A50,P4:Q37,2,0)</f>
        <v>0.5</v>
      </c>
      <c r="M62" s="41">
        <f>+VLOOKUP(A50,P4:R37,3,0)</f>
        <v>0.5</v>
      </c>
      <c r="N62" s="42"/>
      <c r="P62" s="75"/>
    </row>
    <row r="63" spans="1:16">
      <c r="A63" s="207" t="s">
        <v>26</v>
      </c>
      <c r="B63" s="130"/>
      <c r="C63" s="45"/>
      <c r="D63" s="187">
        <f>+C63*K63</f>
        <v>0</v>
      </c>
      <c r="E63" s="46">
        <f>+VLOOKUP($A$63,$P$4:$S$37,4,0)</f>
        <v>0.89</v>
      </c>
      <c r="F63" s="13">
        <f>+D63*E63</f>
        <v>0</v>
      </c>
      <c r="G63" s="13">
        <f>+F63*$H$75</f>
        <v>0</v>
      </c>
      <c r="H63" s="64"/>
      <c r="I63" s="13">
        <f>+F63*$H$75</f>
        <v>0</v>
      </c>
      <c r="J63" s="15">
        <f>+MIN($G$75*$M$63,G63)</f>
        <v>0</v>
      </c>
      <c r="K63" s="140"/>
      <c r="L63" s="17">
        <f t="shared" ref="L63:M65" si="34">+VLOOKUP($A$63,$P$5:$Q$30,2,FALSE)</f>
        <v>0.5</v>
      </c>
      <c r="M63" s="17">
        <f t="shared" si="34"/>
        <v>0.5</v>
      </c>
      <c r="N63" s="42"/>
    </row>
    <row r="64" spans="1:16">
      <c r="A64" s="203"/>
      <c r="B64" s="130"/>
      <c r="C64" s="45"/>
      <c r="D64" s="187">
        <f t="shared" ref="D64:D74" si="35">+C64*K64</f>
        <v>0</v>
      </c>
      <c r="E64" s="46">
        <f>+VLOOKUP($A$63,$P$4:$S$37,4,0)</f>
        <v>0.89</v>
      </c>
      <c r="F64" s="13">
        <f t="shared" ref="F64:F74" si="36">+D64*E64</f>
        <v>0</v>
      </c>
      <c r="G64" s="13">
        <f t="shared" ref="G64:G74" si="37">+F64*$H$75</f>
        <v>0</v>
      </c>
      <c r="H64" s="64"/>
      <c r="I64" s="13">
        <f t="shared" ref="I64:I74" si="38">+F64*$H$75</f>
        <v>0</v>
      </c>
      <c r="J64" s="15">
        <f t="shared" ref="J64:J74" si="39">+MIN($G$75*$M$63,G64)</f>
        <v>0</v>
      </c>
      <c r="K64" s="65"/>
      <c r="L64" s="17">
        <f t="shared" si="34"/>
        <v>0.5</v>
      </c>
      <c r="M64" s="17">
        <f t="shared" si="34"/>
        <v>0.5</v>
      </c>
      <c r="N64" s="42"/>
    </row>
    <row r="65" spans="1:27">
      <c r="A65" s="203"/>
      <c r="B65" s="130"/>
      <c r="C65" s="45"/>
      <c r="D65" s="187">
        <f t="shared" si="35"/>
        <v>0</v>
      </c>
      <c r="E65" s="46">
        <f>+VLOOKUP($A$63,$P$4:$S$37,4,0)</f>
        <v>0.89</v>
      </c>
      <c r="F65" s="13">
        <f t="shared" si="36"/>
        <v>0</v>
      </c>
      <c r="G65" s="13">
        <f t="shared" si="37"/>
        <v>0</v>
      </c>
      <c r="H65" s="64"/>
      <c r="I65" s="13">
        <f t="shared" si="38"/>
        <v>0</v>
      </c>
      <c r="J65" s="15">
        <f t="shared" si="39"/>
        <v>0</v>
      </c>
      <c r="K65" s="65"/>
      <c r="L65" s="17">
        <f t="shared" si="34"/>
        <v>0.5</v>
      </c>
      <c r="M65" s="17">
        <f t="shared" si="34"/>
        <v>0.5</v>
      </c>
      <c r="N65" s="29"/>
    </row>
    <row r="66" spans="1:27">
      <c r="A66" s="203" t="s">
        <v>27</v>
      </c>
      <c r="B66" s="133"/>
      <c r="C66" s="134"/>
      <c r="D66" s="188">
        <f t="shared" si="35"/>
        <v>0</v>
      </c>
      <c r="E66" s="63">
        <f>+VLOOKUP($A$66,$P$4:$S$37,4,0)</f>
        <v>0.85</v>
      </c>
      <c r="F66" s="13">
        <f t="shared" si="36"/>
        <v>0</v>
      </c>
      <c r="G66" s="13">
        <f t="shared" si="37"/>
        <v>0</v>
      </c>
      <c r="H66" s="64"/>
      <c r="I66" s="13">
        <f t="shared" si="38"/>
        <v>0</v>
      </c>
      <c r="J66" s="15">
        <f t="shared" si="39"/>
        <v>0</v>
      </c>
      <c r="K66" s="65"/>
      <c r="L66" s="17">
        <f t="shared" ref="L66:M68" si="40">+VLOOKUP($A$66,$P$5:$Q$30,2,FALSE)</f>
        <v>0.5</v>
      </c>
      <c r="M66" s="17">
        <f t="shared" si="40"/>
        <v>0.5</v>
      </c>
      <c r="N66" s="18"/>
    </row>
    <row r="67" spans="1:27" ht="15" customHeight="1">
      <c r="A67" s="203"/>
      <c r="B67" s="133"/>
      <c r="C67" s="134"/>
      <c r="D67" s="188">
        <f t="shared" si="35"/>
        <v>0</v>
      </c>
      <c r="E67" s="63">
        <f>+VLOOKUP($A$66,$P$4:$S$37,4,0)</f>
        <v>0.85</v>
      </c>
      <c r="F67" s="13">
        <f t="shared" si="36"/>
        <v>0</v>
      </c>
      <c r="G67" s="13">
        <f t="shared" si="37"/>
        <v>0</v>
      </c>
      <c r="H67" s="64"/>
      <c r="I67" s="13">
        <f t="shared" si="38"/>
        <v>0</v>
      </c>
      <c r="J67" s="15">
        <f t="shared" si="39"/>
        <v>0</v>
      </c>
      <c r="K67" s="65"/>
      <c r="L67" s="17">
        <f t="shared" si="40"/>
        <v>0.5</v>
      </c>
      <c r="M67" s="17">
        <f t="shared" si="40"/>
        <v>0.5</v>
      </c>
      <c r="N67" s="18"/>
    </row>
    <row r="68" spans="1:27">
      <c r="A68" s="203"/>
      <c r="B68" s="133"/>
      <c r="C68" s="134"/>
      <c r="D68" s="188">
        <f t="shared" si="35"/>
        <v>0</v>
      </c>
      <c r="E68" s="63">
        <f>+VLOOKUP($A$66,$P$4:$S$37,4,0)</f>
        <v>0.85</v>
      </c>
      <c r="F68" s="13">
        <f t="shared" si="36"/>
        <v>0</v>
      </c>
      <c r="G68" s="13">
        <f t="shared" si="37"/>
        <v>0</v>
      </c>
      <c r="H68" s="64"/>
      <c r="I68" s="13">
        <f t="shared" si="38"/>
        <v>0</v>
      </c>
      <c r="J68" s="15">
        <f t="shared" si="39"/>
        <v>0</v>
      </c>
      <c r="K68" s="65"/>
      <c r="L68" s="17">
        <f t="shared" si="40"/>
        <v>0.5</v>
      </c>
      <c r="M68" s="17">
        <f t="shared" si="40"/>
        <v>0.5</v>
      </c>
      <c r="N68" s="18"/>
    </row>
    <row r="69" spans="1:27">
      <c r="A69" s="203" t="s">
        <v>28</v>
      </c>
      <c r="B69" s="144"/>
      <c r="C69" s="145"/>
      <c r="D69" s="189">
        <f t="shared" si="35"/>
        <v>0</v>
      </c>
      <c r="E69" s="85">
        <f>+VLOOKUP($A$69,$P$4:$S$37,4,0)</f>
        <v>0.66</v>
      </c>
      <c r="F69" s="13">
        <f t="shared" si="36"/>
        <v>0</v>
      </c>
      <c r="G69" s="13">
        <f t="shared" si="37"/>
        <v>0</v>
      </c>
      <c r="H69" s="64"/>
      <c r="I69" s="13">
        <f t="shared" si="38"/>
        <v>0</v>
      </c>
      <c r="J69" s="15">
        <f t="shared" si="39"/>
        <v>0</v>
      </c>
      <c r="K69" s="65"/>
      <c r="L69" s="17">
        <f t="shared" ref="L69:M71" si="41">+VLOOKUP($A$69,$P$5:$Q$30,2,FALSE)</f>
        <v>0.5</v>
      </c>
      <c r="M69" s="17">
        <f t="shared" si="41"/>
        <v>0.5</v>
      </c>
      <c r="N69" s="18"/>
      <c r="AA69">
        <f>493/2500</f>
        <v>0.19719999999999999</v>
      </c>
    </row>
    <row r="70" spans="1:27">
      <c r="A70" s="203"/>
      <c r="B70" s="144"/>
      <c r="C70" s="145"/>
      <c r="D70" s="189">
        <f t="shared" si="35"/>
        <v>0</v>
      </c>
      <c r="E70" s="85">
        <f>+VLOOKUP($A$69,$P$4:$S$37,4,0)</f>
        <v>0.66</v>
      </c>
      <c r="F70" s="13">
        <f t="shared" si="36"/>
        <v>0</v>
      </c>
      <c r="G70" s="13">
        <f t="shared" si="37"/>
        <v>0</v>
      </c>
      <c r="H70" s="64"/>
      <c r="I70" s="13">
        <f t="shared" si="38"/>
        <v>0</v>
      </c>
      <c r="J70" s="15">
        <f t="shared" si="39"/>
        <v>0</v>
      </c>
      <c r="K70" s="65"/>
      <c r="L70" s="17">
        <f t="shared" si="41"/>
        <v>0.5</v>
      </c>
      <c r="M70" s="17">
        <f t="shared" si="41"/>
        <v>0.5</v>
      </c>
      <c r="N70" s="18"/>
    </row>
    <row r="71" spans="1:27">
      <c r="A71" s="203"/>
      <c r="B71" s="144"/>
      <c r="C71" s="145"/>
      <c r="D71" s="189">
        <f t="shared" si="35"/>
        <v>0</v>
      </c>
      <c r="E71" s="85">
        <f>+VLOOKUP($A$69,$P$4:$S$37,4,0)</f>
        <v>0.66</v>
      </c>
      <c r="F71" s="13">
        <f t="shared" si="36"/>
        <v>0</v>
      </c>
      <c r="G71" s="13">
        <f t="shared" si="37"/>
        <v>0</v>
      </c>
      <c r="H71" s="64"/>
      <c r="I71" s="13">
        <f t="shared" si="38"/>
        <v>0</v>
      </c>
      <c r="J71" s="15">
        <f t="shared" si="39"/>
        <v>0</v>
      </c>
      <c r="K71" s="65"/>
      <c r="L71" s="17">
        <f t="shared" si="41"/>
        <v>0.5</v>
      </c>
      <c r="M71" s="17">
        <f t="shared" si="41"/>
        <v>0.5</v>
      </c>
      <c r="N71" s="18"/>
    </row>
    <row r="72" spans="1:27">
      <c r="A72" s="203" t="s">
        <v>29</v>
      </c>
      <c r="B72" s="147"/>
      <c r="C72" s="148"/>
      <c r="D72" s="190">
        <f t="shared" si="35"/>
        <v>0</v>
      </c>
      <c r="E72" s="149">
        <f>+VLOOKUP($A$72,$P$4:$S$37,4,0)</f>
        <v>0.66</v>
      </c>
      <c r="F72" s="13">
        <f t="shared" si="36"/>
        <v>0</v>
      </c>
      <c r="G72" s="13">
        <f t="shared" si="37"/>
        <v>0</v>
      </c>
      <c r="H72" s="64"/>
      <c r="I72" s="13">
        <f t="shared" si="38"/>
        <v>0</v>
      </c>
      <c r="J72" s="15">
        <f t="shared" si="39"/>
        <v>0</v>
      </c>
      <c r="K72" s="65"/>
      <c r="L72" s="17">
        <f t="shared" ref="L72:M74" si="42">+VLOOKUP($A$72,$P$5:$Q$30,2,FALSE)</f>
        <v>0.5</v>
      </c>
      <c r="M72" s="17">
        <f t="shared" si="42"/>
        <v>0.5</v>
      </c>
      <c r="N72" s="18"/>
    </row>
    <row r="73" spans="1:27">
      <c r="A73" s="203"/>
      <c r="B73" s="147"/>
      <c r="C73" s="148"/>
      <c r="D73" s="190">
        <f t="shared" si="35"/>
        <v>0</v>
      </c>
      <c r="E73" s="149">
        <f>+VLOOKUP($A$72,$P$4:$S$37,4,0)</f>
        <v>0.66</v>
      </c>
      <c r="F73" s="13">
        <f t="shared" si="36"/>
        <v>0</v>
      </c>
      <c r="G73" s="13">
        <f t="shared" si="37"/>
        <v>0</v>
      </c>
      <c r="H73" s="64"/>
      <c r="I73" s="13">
        <f t="shared" si="38"/>
        <v>0</v>
      </c>
      <c r="J73" s="15">
        <f t="shared" si="39"/>
        <v>0</v>
      </c>
      <c r="K73" s="65"/>
      <c r="L73" s="17">
        <f t="shared" si="42"/>
        <v>0.5</v>
      </c>
      <c r="M73" s="17">
        <f t="shared" si="42"/>
        <v>0.5</v>
      </c>
      <c r="N73" s="18"/>
    </row>
    <row r="74" spans="1:27" ht="15.75" thickBot="1">
      <c r="A74" s="208"/>
      <c r="B74" s="147"/>
      <c r="C74" s="148"/>
      <c r="D74" s="190">
        <f t="shared" si="35"/>
        <v>0</v>
      </c>
      <c r="E74" s="149">
        <f>+VLOOKUP($A$72,$P$4:$S$37,4,0)</f>
        <v>0.66</v>
      </c>
      <c r="F74" s="13">
        <f t="shared" si="36"/>
        <v>0</v>
      </c>
      <c r="G74" s="13">
        <f t="shared" si="37"/>
        <v>0</v>
      </c>
      <c r="H74" s="64"/>
      <c r="I74" s="13">
        <f t="shared" si="38"/>
        <v>0</v>
      </c>
      <c r="J74" s="15">
        <f t="shared" si="39"/>
        <v>0</v>
      </c>
      <c r="K74" s="65"/>
      <c r="L74" s="17">
        <f t="shared" si="42"/>
        <v>0.5</v>
      </c>
      <c r="M74" s="17">
        <f t="shared" si="42"/>
        <v>0.5</v>
      </c>
      <c r="N74" s="18"/>
    </row>
    <row r="75" spans="1:27" ht="15.75" thickBot="1">
      <c r="A75" s="153" t="s">
        <v>43</v>
      </c>
      <c r="B75" s="34"/>
      <c r="C75" s="34"/>
      <c r="D75" s="180">
        <f>SUM(D63:D74)</f>
        <v>0</v>
      </c>
      <c r="E75" s="94"/>
      <c r="F75" s="35">
        <f>SUM(F63:F74)</f>
        <v>0</v>
      </c>
      <c r="G75" s="35">
        <f>+MIN($F$114*L75,F75)</f>
        <v>0</v>
      </c>
      <c r="H75" s="137">
        <f>+IFERROR(G75/F75,0)</f>
        <v>0</v>
      </c>
      <c r="I75" s="35">
        <f>SUM(I63:I74)</f>
        <v>0</v>
      </c>
      <c r="J75" s="38">
        <f>SUM(J63:J74)</f>
        <v>0</v>
      </c>
      <c r="K75" s="154">
        <f t="shared" ref="K75" si="43">SUM(K63:K74)</f>
        <v>0</v>
      </c>
      <c r="L75" s="40">
        <f>+VLOOKUP(A63,P4:Q37,2,0)</f>
        <v>0.5</v>
      </c>
      <c r="M75" s="41">
        <f>+VLOOKUP(A63,P4:R37,3,0)</f>
        <v>0.5</v>
      </c>
      <c r="N75" s="18"/>
    </row>
    <row r="76" spans="1:27">
      <c r="A76" s="215" t="str">
        <f>+P24</f>
        <v>VDMK_1</v>
      </c>
      <c r="B76" s="130"/>
      <c r="C76" s="155"/>
      <c r="D76" s="181"/>
      <c r="E76" s="156">
        <f>+VLOOKUP($A$76,$P$4:$S$37,4,0)</f>
        <v>0.92</v>
      </c>
      <c r="F76" s="13">
        <f>+D76*E76</f>
        <v>0</v>
      </c>
      <c r="G76" s="13">
        <f t="shared" ref="G76:G84" si="44">+F76*$H$85</f>
        <v>0</v>
      </c>
      <c r="H76" s="64"/>
      <c r="I76" s="13">
        <f t="shared" ref="I76:I84" si="45">+F76*$H$85</f>
        <v>0</v>
      </c>
      <c r="J76" s="15">
        <f>+MIN($G$85*$M$76,G76)</f>
        <v>0</v>
      </c>
      <c r="K76" s="132"/>
      <c r="L76" s="17">
        <f>+VLOOKUP($A$76,$P$4:$Q$37,2,0)</f>
        <v>0.5</v>
      </c>
      <c r="M76" s="17">
        <f>+VLOOKUP($A$76,$P$4:$R$37,3,0)</f>
        <v>0.4</v>
      </c>
      <c r="N76" s="18"/>
    </row>
    <row r="77" spans="1:27">
      <c r="A77" s="216"/>
      <c r="B77" s="130"/>
      <c r="C77" s="155"/>
      <c r="D77" s="181"/>
      <c r="E77" s="156">
        <f>+VLOOKUP($A$76,$P$4:$S$37,4,0)</f>
        <v>0.92</v>
      </c>
      <c r="F77" s="13">
        <f t="shared" ref="F77:F78" si="46">+D77*E77</f>
        <v>0</v>
      </c>
      <c r="G77" s="13">
        <f t="shared" si="44"/>
        <v>0</v>
      </c>
      <c r="H77" s="64"/>
      <c r="I77" s="13">
        <f t="shared" si="45"/>
        <v>0</v>
      </c>
      <c r="J77" s="15">
        <f t="shared" ref="J77:J84" si="47">+MIN($G$85*$M$76,G77)</f>
        <v>0</v>
      </c>
      <c r="K77" s="131"/>
      <c r="L77" s="17">
        <f>+VLOOKUP($A$76,$P$4:$Q$37,2,0)</f>
        <v>0.5</v>
      </c>
      <c r="M77" s="17">
        <f>+VLOOKUP($A$76,$P$4:$R$37,3,0)</f>
        <v>0.4</v>
      </c>
      <c r="N77" s="18"/>
    </row>
    <row r="78" spans="1:27">
      <c r="A78" s="217"/>
      <c r="B78" s="130"/>
      <c r="C78" s="155"/>
      <c r="D78" s="181"/>
      <c r="E78" s="156">
        <f>+VLOOKUP($A$76,$P$4:$S$37,4,0)</f>
        <v>0.92</v>
      </c>
      <c r="F78" s="13">
        <f t="shared" si="46"/>
        <v>0</v>
      </c>
      <c r="G78" s="13">
        <f t="shared" si="44"/>
        <v>0</v>
      </c>
      <c r="H78" s="64"/>
      <c r="I78" s="13">
        <f t="shared" si="45"/>
        <v>0</v>
      </c>
      <c r="J78" s="15">
        <f t="shared" si="47"/>
        <v>0</v>
      </c>
      <c r="K78" s="131"/>
      <c r="L78" s="17">
        <f>+VLOOKUP($A$76,$P$4:$Q$37,2,0)</f>
        <v>0.5</v>
      </c>
      <c r="M78" s="17">
        <f>+VLOOKUP($A$76,$P$4:$R$37,3,0)</f>
        <v>0.4</v>
      </c>
      <c r="N78" s="18"/>
    </row>
    <row r="79" spans="1:27">
      <c r="A79" s="218" t="str">
        <f>+P25</f>
        <v>VDMK_1-5</v>
      </c>
      <c r="B79" s="133"/>
      <c r="C79" s="62"/>
      <c r="D79" s="186"/>
      <c r="E79" s="157">
        <f>+VLOOKUP($A$79,$P$4:$S$37,4,0)</f>
        <v>0.79</v>
      </c>
      <c r="F79" s="13">
        <f>+D79*E79</f>
        <v>0</v>
      </c>
      <c r="G79" s="13">
        <f t="shared" si="44"/>
        <v>0</v>
      </c>
      <c r="H79" s="64"/>
      <c r="I79" s="13">
        <f t="shared" si="45"/>
        <v>0</v>
      </c>
      <c r="J79" s="15">
        <f t="shared" si="47"/>
        <v>0</v>
      </c>
      <c r="K79" s="132"/>
      <c r="L79" s="17">
        <f>+VLOOKUP($A$79,$P$4:$Q$37,2,0)</f>
        <v>0.5</v>
      </c>
      <c r="M79" s="17">
        <f>+VLOOKUP($A$79,$P$4:$R$37,3,0)</f>
        <v>0.4</v>
      </c>
      <c r="N79" s="18"/>
    </row>
    <row r="80" spans="1:27">
      <c r="A80" s="216"/>
      <c r="B80" s="133"/>
      <c r="C80" s="62"/>
      <c r="D80" s="186"/>
      <c r="E80" s="157">
        <f>+VLOOKUP($A$79,$P$4:$S$37,4,0)</f>
        <v>0.79</v>
      </c>
      <c r="F80" s="13">
        <f t="shared" ref="F80:F81" si="48">+D80*E80</f>
        <v>0</v>
      </c>
      <c r="G80" s="13">
        <f t="shared" si="44"/>
        <v>0</v>
      </c>
      <c r="H80" s="64"/>
      <c r="I80" s="13">
        <f t="shared" si="45"/>
        <v>0</v>
      </c>
      <c r="J80" s="15">
        <f t="shared" si="47"/>
        <v>0</v>
      </c>
      <c r="K80" s="131"/>
      <c r="L80" s="17">
        <f>+VLOOKUP($A$79,$P$4:$Q$37,2,0)</f>
        <v>0.5</v>
      </c>
      <c r="M80" s="17">
        <f>+VLOOKUP($A$79,$P$4:$R$37,3,0)</f>
        <v>0.4</v>
      </c>
      <c r="N80" s="18"/>
    </row>
    <row r="81" spans="1:29">
      <c r="A81" s="217"/>
      <c r="B81" s="133"/>
      <c r="C81" s="62"/>
      <c r="D81" s="186"/>
      <c r="E81" s="157">
        <f>+VLOOKUP($A$79,$P$4:$S$37,4,0)</f>
        <v>0.79</v>
      </c>
      <c r="F81" s="13">
        <f t="shared" si="48"/>
        <v>0</v>
      </c>
      <c r="G81" s="13">
        <f t="shared" si="44"/>
        <v>0</v>
      </c>
      <c r="H81" s="64"/>
      <c r="I81" s="13">
        <f t="shared" si="45"/>
        <v>0</v>
      </c>
      <c r="J81" s="15">
        <f t="shared" si="47"/>
        <v>0</v>
      </c>
      <c r="K81" s="131"/>
      <c r="L81" s="17">
        <f>+VLOOKUP($A$79,$P$4:$Q$37,2,0)</f>
        <v>0.5</v>
      </c>
      <c r="M81" s="17">
        <f>+VLOOKUP($A$79,$P$4:$R$37,3,0)</f>
        <v>0.4</v>
      </c>
      <c r="N81" s="18"/>
    </row>
    <row r="82" spans="1:29">
      <c r="A82" s="218" t="str">
        <f>+P26</f>
        <v>VDMK_5 ve üzeri</v>
      </c>
      <c r="B82" s="144"/>
      <c r="C82" s="84"/>
      <c r="D82" s="191"/>
      <c r="E82" s="158">
        <f>+VLOOKUP($A$82,$P$4:$S$37,4,0)</f>
        <v>0.76</v>
      </c>
      <c r="F82" s="13">
        <f>+D82*E82</f>
        <v>0</v>
      </c>
      <c r="G82" s="13">
        <f t="shared" si="44"/>
        <v>0</v>
      </c>
      <c r="H82" s="64"/>
      <c r="I82" s="13">
        <f t="shared" si="45"/>
        <v>0</v>
      </c>
      <c r="J82" s="15">
        <f t="shared" si="47"/>
        <v>0</v>
      </c>
      <c r="K82" s="132"/>
      <c r="L82" s="17">
        <f>+VLOOKUP($A$82,$P$4:$Q$37,2,0)</f>
        <v>0.5</v>
      </c>
      <c r="M82" s="17">
        <f>+VLOOKUP($A$82,$P$4:$R$37,3,0)</f>
        <v>0.4</v>
      </c>
      <c r="N82" s="18"/>
    </row>
    <row r="83" spans="1:29">
      <c r="A83" s="216"/>
      <c r="B83" s="144"/>
      <c r="C83" s="84"/>
      <c r="D83" s="191"/>
      <c r="E83" s="158">
        <f>+VLOOKUP($A$82,$P$4:$S$37,4,0)</f>
        <v>0.76</v>
      </c>
      <c r="F83" s="13">
        <f t="shared" ref="F83:F84" si="49">+D83*E83</f>
        <v>0</v>
      </c>
      <c r="G83" s="13">
        <f t="shared" si="44"/>
        <v>0</v>
      </c>
      <c r="H83" s="64"/>
      <c r="I83" s="13">
        <f t="shared" si="45"/>
        <v>0</v>
      </c>
      <c r="J83" s="15">
        <f t="shared" si="47"/>
        <v>0</v>
      </c>
      <c r="K83" s="131"/>
      <c r="L83" s="17">
        <f>+VLOOKUP($A$82,$P$4:$Q$37,2,0)</f>
        <v>0.5</v>
      </c>
      <c r="M83" s="17">
        <f>+VLOOKUP($A$82,$P$4:$R$37,3,0)</f>
        <v>0.4</v>
      </c>
      <c r="N83" s="18"/>
    </row>
    <row r="84" spans="1:29" ht="15.75" thickBot="1">
      <c r="A84" s="219"/>
      <c r="B84" s="144"/>
      <c r="C84" s="84"/>
      <c r="D84" s="191"/>
      <c r="E84" s="158">
        <f>+VLOOKUP($A$82,$P$4:$S$37,4,0)</f>
        <v>0.76</v>
      </c>
      <c r="F84" s="13">
        <f t="shared" si="49"/>
        <v>0</v>
      </c>
      <c r="G84" s="13">
        <f t="shared" si="44"/>
        <v>0</v>
      </c>
      <c r="H84" s="64"/>
      <c r="I84" s="13">
        <f t="shared" si="45"/>
        <v>0</v>
      </c>
      <c r="J84" s="15">
        <f t="shared" si="47"/>
        <v>0</v>
      </c>
      <c r="K84" s="131"/>
      <c r="L84" s="17">
        <f>+VLOOKUP($A$82,$P$4:$Q$37,2,0)</f>
        <v>0.5</v>
      </c>
      <c r="M84" s="17">
        <f>+VLOOKUP($A$82,$P$4:$R$37,3,0)</f>
        <v>0.4</v>
      </c>
      <c r="N84" s="18"/>
    </row>
    <row r="85" spans="1:29" ht="15.75" customHeight="1" thickBot="1">
      <c r="A85" s="136"/>
      <c r="B85" s="34"/>
      <c r="C85" s="34"/>
      <c r="D85" s="180">
        <f>SUM(D76:D84)</f>
        <v>0</v>
      </c>
      <c r="E85" s="94"/>
      <c r="F85" s="35">
        <f>SUM(F76:F84)</f>
        <v>0</v>
      </c>
      <c r="G85" s="35">
        <f>+MIN($F$114*L85,F85)</f>
        <v>0</v>
      </c>
      <c r="H85" s="137">
        <f>+IFERROR(G85/F85,0)</f>
        <v>0</v>
      </c>
      <c r="I85" s="35">
        <f>SUM(I76:I84)</f>
        <v>0</v>
      </c>
      <c r="J85" s="38">
        <f>SUM(J76:J84)</f>
        <v>0</v>
      </c>
      <c r="K85" s="159" t="s">
        <v>10</v>
      </c>
      <c r="L85" s="40">
        <f>+VLOOKUP(A76,P4:Q37,2,0)</f>
        <v>0.5</v>
      </c>
      <c r="M85" s="41">
        <f>+VLOOKUP(A76,P4:R37,3,0)</f>
        <v>0.4</v>
      </c>
      <c r="N85" s="160"/>
    </row>
    <row r="86" spans="1:29">
      <c r="A86" s="220" t="s">
        <v>39</v>
      </c>
      <c r="B86" s="65"/>
      <c r="C86" s="16"/>
      <c r="D86" s="179"/>
      <c r="E86" s="99">
        <f>+VLOOKUP($A$86,$P$4:$S$37,4,0)</f>
        <v>0.88</v>
      </c>
      <c r="F86" s="13">
        <f>+D86*E86</f>
        <v>0</v>
      </c>
      <c r="G86" s="13">
        <f>+F86*$H$89</f>
        <v>0</v>
      </c>
      <c r="H86" s="64"/>
      <c r="I86" s="13">
        <f>+F86*$H$89</f>
        <v>0</v>
      </c>
      <c r="J86" s="15">
        <f>+MIN($G$89*$M$86,G86)</f>
        <v>0</v>
      </c>
      <c r="K86" s="100"/>
      <c r="L86" s="17">
        <f>+VLOOKUP($A$86,P4:Q37,2,0)</f>
        <v>0.25</v>
      </c>
      <c r="M86" s="17">
        <f>+VLOOKUP($A$86,P4:R37,3,0)</f>
        <v>1</v>
      </c>
    </row>
    <row r="87" spans="1:29" s="2" customFormat="1">
      <c r="A87" s="221"/>
      <c r="B87" s="65"/>
      <c r="C87" s="16"/>
      <c r="D87" s="179"/>
      <c r="E87" s="99">
        <f>+VLOOKUP($A$86,$P$4:$S$37,4,0)</f>
        <v>0.88</v>
      </c>
      <c r="F87" s="13">
        <f t="shared" ref="F87:F88" si="50">+D87*E87</f>
        <v>0</v>
      </c>
      <c r="G87" s="13">
        <f t="shared" ref="G87:G88" si="51">+F87*$H$89</f>
        <v>0</v>
      </c>
      <c r="H87" s="64"/>
      <c r="I87" s="13">
        <f t="shared" ref="I87:I88" si="52">+F87*$H$89</f>
        <v>0</v>
      </c>
      <c r="J87" s="15">
        <f t="shared" ref="J87:J88" si="53">+MIN($G$89*$M$86,G87)</f>
        <v>0</v>
      </c>
      <c r="K87" s="13"/>
      <c r="L87" s="17">
        <f>+VLOOKUP($A$86,P5:Q34,2,0)</f>
        <v>0.25</v>
      </c>
      <c r="M87" s="17">
        <f>+VLOOKUP($A$86,P5:R34,3,0)</f>
        <v>1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ht="15.75" thickBot="1">
      <c r="A88" s="222"/>
      <c r="B88" s="65"/>
      <c r="C88" s="16"/>
      <c r="D88" s="179"/>
      <c r="E88" s="99">
        <f>+VLOOKUP($A$86,$P$4:$S$37,4,0)</f>
        <v>0.88</v>
      </c>
      <c r="F88" s="13">
        <f t="shared" si="50"/>
        <v>0</v>
      </c>
      <c r="G88" s="13">
        <f t="shared" si="51"/>
        <v>0</v>
      </c>
      <c r="H88" s="64"/>
      <c r="I88" s="13">
        <f t="shared" si="52"/>
        <v>0</v>
      </c>
      <c r="J88" s="15">
        <f t="shared" si="53"/>
        <v>0</v>
      </c>
      <c r="K88" s="104"/>
      <c r="L88" s="17">
        <f>+VLOOKUP($A$86,P6:Q37,2,0)</f>
        <v>0.25</v>
      </c>
      <c r="M88" s="17">
        <f>+VLOOKUP($A$86,P6:R37,3,0)</f>
        <v>1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ht="15.75" thickBot="1">
      <c r="A89" s="151"/>
      <c r="B89" s="34"/>
      <c r="C89" s="34"/>
      <c r="D89" s="180">
        <f>SUM(D86:D88)</f>
        <v>0</v>
      </c>
      <c r="E89" s="94"/>
      <c r="F89" s="35">
        <f>SUM(F86:F88)</f>
        <v>0</v>
      </c>
      <c r="G89" s="35">
        <f>+MIN($F$114*L89,F89)</f>
        <v>0</v>
      </c>
      <c r="H89" s="137">
        <f>+IFERROR(G89/F89,0)</f>
        <v>0</v>
      </c>
      <c r="I89" s="35">
        <f>SUM(I86:I88)</f>
        <v>0</v>
      </c>
      <c r="J89" s="38">
        <f t="shared" ref="J89:K89" si="54">SUM(J86:J88)</f>
        <v>0</v>
      </c>
      <c r="K89" s="154">
        <f t="shared" si="54"/>
        <v>0</v>
      </c>
      <c r="L89" s="40">
        <f>+VLOOKUP(A86,P4:Q37,2,0)</f>
        <v>0.25</v>
      </c>
      <c r="M89" s="161">
        <f>+VLOOKUP(A86,P4:R37,3,0)</f>
        <v>1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>
      <c r="A90" s="214" t="s">
        <v>36</v>
      </c>
      <c r="B90" s="162"/>
      <c r="C90" s="163"/>
      <c r="D90" s="192"/>
      <c r="E90" s="164">
        <f>+VLOOKUP($A$90,$P$5:$S$30,4,FALSE)</f>
        <v>0.92</v>
      </c>
      <c r="F90" s="100">
        <f>+D90*E90</f>
        <v>0</v>
      </c>
      <c r="G90" s="165">
        <f>+F90*$H$96</f>
        <v>0</v>
      </c>
      <c r="H90" s="166"/>
      <c r="I90" s="165">
        <f>+F90*$H$96</f>
        <v>0</v>
      </c>
      <c r="J90" s="47">
        <f>+MIN($G$96*$M$90,G90)</f>
        <v>0</v>
      </c>
      <c r="K90" s="47"/>
      <c r="L90" s="167">
        <f t="shared" ref="L90:L96" si="55">+VLOOKUP($A$90,$P$5:$S$30,2,FALSE)</f>
        <v>0.5</v>
      </c>
      <c r="M90" s="167">
        <f t="shared" ref="M90:M96" si="56">+VLOOKUP($A$90,$P$5:$R$30,3,FALSE)</f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>
      <c r="A91" s="203"/>
      <c r="B91" s="130"/>
      <c r="C91" s="155"/>
      <c r="D91" s="181"/>
      <c r="E91" s="46">
        <f>+VLOOKUP($A$90,$P$5:$S$30,4,FALSE)</f>
        <v>0.92</v>
      </c>
      <c r="F91" s="104">
        <f t="shared" ref="F91:F95" si="57">+D91*E91</f>
        <v>0</v>
      </c>
      <c r="G91" s="165">
        <f t="shared" ref="G91:G95" si="58">+F91*$H$96</f>
        <v>0</v>
      </c>
      <c r="H91" s="64"/>
      <c r="I91" s="165">
        <f t="shared" ref="I91:I95" si="59">+F91*$H$96</f>
        <v>0</v>
      </c>
      <c r="J91" s="47">
        <f t="shared" ref="J91:J95" si="60">+MIN($G$96*$M$90,G91)</f>
        <v>0</v>
      </c>
      <c r="K91" s="15"/>
      <c r="L91" s="17">
        <f t="shared" si="55"/>
        <v>0.5</v>
      </c>
      <c r="M91" s="17">
        <f t="shared" si="56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>
      <c r="A92" s="203" t="s">
        <v>37</v>
      </c>
      <c r="B92" s="133"/>
      <c r="C92" s="62"/>
      <c r="D92" s="186"/>
      <c r="E92" s="63">
        <f>+VLOOKUP($A$92,$P$5:$S$30,4,FALSE)</f>
        <v>0.79</v>
      </c>
      <c r="F92" s="104">
        <f t="shared" si="57"/>
        <v>0</v>
      </c>
      <c r="G92" s="165">
        <f t="shared" si="58"/>
        <v>0</v>
      </c>
      <c r="H92" s="64"/>
      <c r="I92" s="165">
        <f t="shared" si="59"/>
        <v>0</v>
      </c>
      <c r="J92" s="47">
        <f t="shared" si="60"/>
        <v>0</v>
      </c>
      <c r="K92" s="15"/>
      <c r="L92" s="17">
        <f t="shared" si="55"/>
        <v>0.5</v>
      </c>
      <c r="M92" s="17">
        <f t="shared" si="56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>
      <c r="A93" s="203"/>
      <c r="B93" s="133"/>
      <c r="C93" s="62"/>
      <c r="D93" s="186"/>
      <c r="E93" s="63">
        <f>+VLOOKUP($A$92,$P$5:$S$30,4,FALSE)</f>
        <v>0.79</v>
      </c>
      <c r="F93" s="104">
        <f t="shared" si="57"/>
        <v>0</v>
      </c>
      <c r="G93" s="165">
        <f t="shared" si="58"/>
        <v>0</v>
      </c>
      <c r="H93" s="64"/>
      <c r="I93" s="165">
        <f t="shared" si="59"/>
        <v>0</v>
      </c>
      <c r="J93" s="47">
        <f t="shared" si="60"/>
        <v>0</v>
      </c>
      <c r="K93" s="15"/>
      <c r="L93" s="17">
        <f t="shared" si="55"/>
        <v>0.5</v>
      </c>
      <c r="M93" s="17">
        <f t="shared" si="56"/>
        <v>0.25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>
      <c r="A94" s="203" t="s">
        <v>38</v>
      </c>
      <c r="B94" s="144"/>
      <c r="C94" s="84"/>
      <c r="D94" s="191"/>
      <c r="E94" s="85">
        <f>+VLOOKUP($A$94,$P$5:$S$30,4,FALSE)</f>
        <v>0.77</v>
      </c>
      <c r="F94" s="104">
        <f t="shared" si="57"/>
        <v>0</v>
      </c>
      <c r="G94" s="165">
        <f t="shared" si="58"/>
        <v>0</v>
      </c>
      <c r="H94" s="64"/>
      <c r="I94" s="165">
        <f t="shared" si="59"/>
        <v>0</v>
      </c>
      <c r="J94" s="47">
        <f t="shared" si="60"/>
        <v>0</v>
      </c>
      <c r="K94" s="15"/>
      <c r="L94" s="17">
        <f t="shared" si="55"/>
        <v>0.5</v>
      </c>
      <c r="M94" s="17">
        <f t="shared" si="56"/>
        <v>0.25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>
      <c r="A95" s="208"/>
      <c r="B95" s="144"/>
      <c r="C95" s="84"/>
      <c r="D95" s="191"/>
      <c r="E95" s="85">
        <f>+VLOOKUP($A$94,$P$5:$S$30,4,FALSE)</f>
        <v>0.77</v>
      </c>
      <c r="F95" s="104">
        <f t="shared" si="57"/>
        <v>0</v>
      </c>
      <c r="G95" s="165">
        <f t="shared" si="58"/>
        <v>0</v>
      </c>
      <c r="H95" s="64"/>
      <c r="I95" s="165">
        <f t="shared" si="59"/>
        <v>0</v>
      </c>
      <c r="J95" s="47">
        <f t="shared" si="60"/>
        <v>0</v>
      </c>
      <c r="K95" s="15"/>
      <c r="L95" s="17">
        <f t="shared" si="55"/>
        <v>0.5</v>
      </c>
      <c r="M95" s="17">
        <f t="shared" si="56"/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ht="15.75" thickBot="1">
      <c r="A96" s="151"/>
      <c r="B96" s="34"/>
      <c r="C96" s="34"/>
      <c r="D96" s="180">
        <f>SUM(D90:D95)</f>
        <v>0</v>
      </c>
      <c r="E96" s="94"/>
      <c r="F96" s="35">
        <f>SUM(F90:F95)</f>
        <v>0</v>
      </c>
      <c r="G96" s="35">
        <f>+MIN($F$114*L96,F96)</f>
        <v>0</v>
      </c>
      <c r="H96" s="137">
        <f>+IFERROR(G96/F96,0)</f>
        <v>0</v>
      </c>
      <c r="I96" s="35">
        <f>SUM(I90:I95)</f>
        <v>0</v>
      </c>
      <c r="J96" s="38">
        <f>SUM(J90:J95)</f>
        <v>0</v>
      </c>
      <c r="K96" s="154">
        <f>SUM(K90:K95)</f>
        <v>0</v>
      </c>
      <c r="L96" s="40">
        <f t="shared" si="55"/>
        <v>0.5</v>
      </c>
      <c r="M96" s="161">
        <f t="shared" si="56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>
      <c r="A97" s="221" t="str">
        <f>+P32</f>
        <v>HS Şemsiye Fonu Payları</v>
      </c>
      <c r="B97" s="162"/>
      <c r="C97" s="163"/>
      <c r="D97" s="192"/>
      <c r="E97" s="164">
        <f>+VLOOKUP($A$97,$P$4:$S$37,4,0)</f>
        <v>0.87</v>
      </c>
      <c r="F97" s="100">
        <f>+D97*E97</f>
        <v>0</v>
      </c>
      <c r="G97" s="165">
        <f>+F97*$H$99</f>
        <v>0</v>
      </c>
      <c r="H97" s="166"/>
      <c r="I97" s="165">
        <f>+F97*$H$99</f>
        <v>0</v>
      </c>
      <c r="J97" s="47">
        <f>+MIN($G$99*$M$97,G97)</f>
        <v>0</v>
      </c>
      <c r="K97" s="47"/>
      <c r="L97" s="167">
        <f>+VLOOKUP($A$97,P4:Q37,2,0)</f>
        <v>0.5</v>
      </c>
      <c r="M97" s="167">
        <f>+VLOOKUP($A$97,P4:R37,3,0)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>
      <c r="A98" s="222"/>
      <c r="B98" s="168"/>
      <c r="C98" s="155"/>
      <c r="D98" s="181"/>
      <c r="E98" s="164">
        <f>+VLOOKUP($A$97,$P$4:$S$37,4,0)</f>
        <v>0.87</v>
      </c>
      <c r="F98" s="104">
        <f t="shared" ref="F98" si="61">+D98*E98</f>
        <v>0</v>
      </c>
      <c r="G98" s="165">
        <f>+F98*$H$99</f>
        <v>0</v>
      </c>
      <c r="H98" s="64"/>
      <c r="I98" s="165">
        <f>+F98*$H$99</f>
        <v>0</v>
      </c>
      <c r="J98" s="47">
        <f>+MIN($G$99*$M$97,G98)</f>
        <v>0</v>
      </c>
      <c r="K98" s="131"/>
      <c r="L98" s="17">
        <f>+VLOOKUP($A$97,P5:Q34,2,0)</f>
        <v>0.5</v>
      </c>
      <c r="M98" s="17">
        <f>+VLOOKUP($A$97,P5:R34,3,0)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ht="15.75" thickBot="1">
      <c r="A99" s="151"/>
      <c r="B99" s="34"/>
      <c r="C99" s="34"/>
      <c r="D99" s="180">
        <f>SUM(D97:D98)</f>
        <v>0</v>
      </c>
      <c r="E99" s="94"/>
      <c r="F99" s="35">
        <f>SUM(F97:F98)</f>
        <v>0</v>
      </c>
      <c r="G99" s="35">
        <f>+MIN($F$114*L99,F99)</f>
        <v>0</v>
      </c>
      <c r="H99" s="137">
        <f>+IFERROR(G99/F99,0)</f>
        <v>0</v>
      </c>
      <c r="I99" s="35">
        <f>SUM(I97:I98)</f>
        <v>0</v>
      </c>
      <c r="J99" s="35">
        <f>SUM(J97:J98)</f>
        <v>0</v>
      </c>
      <c r="K99" s="35">
        <f>SUM(K97:K98)</f>
        <v>0</v>
      </c>
      <c r="L99" s="41">
        <f>+VLOOKUP($A$97,$P$4:$Q$37,2,0)</f>
        <v>0.5</v>
      </c>
      <c r="M99" s="41">
        <f>+VLOOKUP($A$97,$P$4:$R$37,3,0)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>
      <c r="A100" s="220" t="str">
        <f>+P33</f>
        <v>BA Şemsiye Fonu Payları</v>
      </c>
      <c r="B100" s="169"/>
      <c r="C100" s="62"/>
      <c r="D100" s="186"/>
      <c r="E100" s="63">
        <f>+VLOOKUP($A$100,$P$4:$S$37,4,0)</f>
        <v>0.96</v>
      </c>
      <c r="F100" s="104">
        <f>+D100*E100</f>
        <v>0</v>
      </c>
      <c r="G100" s="165">
        <f>+F100*$H$102</f>
        <v>0</v>
      </c>
      <c r="H100" s="64"/>
      <c r="I100" s="165">
        <f>+F100*$H$102</f>
        <v>0</v>
      </c>
      <c r="J100" s="47">
        <f>+MIN($G$102*$M$100,G100)</f>
        <v>0</v>
      </c>
      <c r="K100" s="16"/>
      <c r="L100" s="17">
        <f>+VLOOKUP($A$100,P6:Q37,2,0)</f>
        <v>0.5</v>
      </c>
      <c r="M100" s="17">
        <f>+VLOOKUP($A$100,P6:R37,3,0)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>
      <c r="A101" s="222"/>
      <c r="B101" s="169"/>
      <c r="C101" s="62"/>
      <c r="D101" s="186"/>
      <c r="E101" s="63">
        <f>+VLOOKUP($A$100,$P$4:$S$37,4,0)</f>
        <v>0.96</v>
      </c>
      <c r="F101" s="104">
        <f>+D101*E101</f>
        <v>0</v>
      </c>
      <c r="G101" s="165">
        <f>+F101*$H$102</f>
        <v>0</v>
      </c>
      <c r="H101" s="64"/>
      <c r="I101" s="165">
        <f>+F101*$H$102</f>
        <v>0</v>
      </c>
      <c r="J101" s="47">
        <f>+MIN($G$102*$M$100,G101)</f>
        <v>0</v>
      </c>
      <c r="K101" s="16"/>
      <c r="L101" s="17">
        <f>+VLOOKUP($A$100,P7:Q42,2,0)</f>
        <v>0.5</v>
      </c>
      <c r="M101" s="17">
        <f>+VLOOKUP($A$100,P7:R42,3,0)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ht="15.75" thickBot="1">
      <c r="A102" s="151"/>
      <c r="B102" s="34"/>
      <c r="C102" s="34"/>
      <c r="D102" s="180">
        <f>SUM(D100:D101)</f>
        <v>0</v>
      </c>
      <c r="E102" s="94"/>
      <c r="F102" s="35">
        <f>SUM(F100:F101)</f>
        <v>0</v>
      </c>
      <c r="G102" s="35">
        <f>+MIN($F$114*L102,F102)</f>
        <v>0</v>
      </c>
      <c r="H102" s="137">
        <f>+IFERROR(G102/F102,0)</f>
        <v>0</v>
      </c>
      <c r="I102" s="35">
        <f>SUM(I100:I101)</f>
        <v>0</v>
      </c>
      <c r="J102" s="35">
        <f>SUM(J100:J101)</f>
        <v>0</v>
      </c>
      <c r="K102" s="35">
        <f>SUM(K100:K101)</f>
        <v>0</v>
      </c>
      <c r="L102" s="41">
        <f>+VLOOKUP($A$100,$P$4:$Q$37,2,0)</f>
        <v>0.5</v>
      </c>
      <c r="M102" s="41">
        <f>+VLOOKUP($A$100,$P$4:$R$37,3,0)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>
      <c r="A103" s="220" t="s">
        <v>45</v>
      </c>
      <c r="B103" s="169"/>
      <c r="C103" s="62"/>
      <c r="D103" s="186"/>
      <c r="E103" s="63">
        <f>+VLOOKUP($A$103,$P$4:$S$37,4,0)</f>
        <v>0.98</v>
      </c>
      <c r="F103" s="104">
        <f>+D103*E103</f>
        <v>0</v>
      </c>
      <c r="G103" s="165">
        <f>+F103*$H$105</f>
        <v>0</v>
      </c>
      <c r="H103" s="64"/>
      <c r="I103" s="165">
        <f>+F103*$H$105</f>
        <v>0</v>
      </c>
      <c r="J103" s="47">
        <f>+MIN($G$105*$M$103,G103)</f>
        <v>0</v>
      </c>
      <c r="K103" s="16"/>
      <c r="L103" s="17">
        <f>+VLOOKUP($A$103,P9:Q45,2,0)</f>
        <v>0.5</v>
      </c>
      <c r="M103" s="17">
        <f>+VLOOKUP($A$103,P9:R45,3,0)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>
      <c r="A104" s="222"/>
      <c r="B104" s="169"/>
      <c r="C104" s="62"/>
      <c r="D104" s="186"/>
      <c r="E104" s="63">
        <f>+VLOOKUP($A$103,$P$4:$S$37,4,0)</f>
        <v>0.98</v>
      </c>
      <c r="F104" s="104">
        <f>+D104*E104</f>
        <v>0</v>
      </c>
      <c r="G104" s="165">
        <f>+F104*$H$105</f>
        <v>0</v>
      </c>
      <c r="H104" s="64"/>
      <c r="I104" s="165">
        <f>+F104*$H$105</f>
        <v>0</v>
      </c>
      <c r="J104" s="47">
        <f>+MIN($G$105*$M$103,G104)</f>
        <v>0</v>
      </c>
      <c r="K104" s="16"/>
      <c r="L104" s="17">
        <f>+VLOOKUP($A$103,P10:Q43,2,0)</f>
        <v>0.5</v>
      </c>
      <c r="M104" s="17">
        <f>+VLOOKUP($A$103,P10:R43,3,0)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ht="15.75" thickBot="1">
      <c r="A105" s="151"/>
      <c r="B105" s="34"/>
      <c r="C105" s="34"/>
      <c r="D105" s="180">
        <f>SUM(D103:D104)</f>
        <v>0</v>
      </c>
      <c r="E105" s="94"/>
      <c r="F105" s="35">
        <f>SUM(F103:F104)</f>
        <v>0</v>
      </c>
      <c r="G105" s="35">
        <f>+MIN($F$114*L105,F105)</f>
        <v>0</v>
      </c>
      <c r="H105" s="137">
        <f>+IFERROR(G105/F105,0)</f>
        <v>0</v>
      </c>
      <c r="I105" s="35">
        <f>SUM(I103:I104)</f>
        <v>0</v>
      </c>
      <c r="J105" s="35">
        <f>SUM(J103:J104)</f>
        <v>0</v>
      </c>
      <c r="K105" s="35">
        <f>SUM(K103:K104)</f>
        <v>0</v>
      </c>
      <c r="L105" s="41">
        <f>+VLOOKUP($A$103,$P$4:$Q$37,2,0)</f>
        <v>0.5</v>
      </c>
      <c r="M105" s="41">
        <f>+VLOOKUP($A$103,$P$4:$R$37,3,0)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>
      <c r="A106" s="220" t="s">
        <v>42</v>
      </c>
      <c r="B106" s="65"/>
      <c r="C106" s="16"/>
      <c r="D106" s="179"/>
      <c r="E106" s="99">
        <f>+VLOOKUP($A$106,$P$4:$S$37,4,0)</f>
        <v>1</v>
      </c>
      <c r="F106" s="104">
        <f>+D106*E106</f>
        <v>0</v>
      </c>
      <c r="G106" s="13">
        <f>+F106*$H$108</f>
        <v>0</v>
      </c>
      <c r="H106" s="64"/>
      <c r="I106" s="13">
        <f>+F106*$H$108</f>
        <v>0</v>
      </c>
      <c r="J106" s="15">
        <f>+MIN($G$108*$M$106,G106)</f>
        <v>0</v>
      </c>
      <c r="K106" s="16"/>
      <c r="L106" s="17">
        <f>+VLOOKUP($A$106,$P$4:$R$37,2,0)</f>
        <v>0.5</v>
      </c>
      <c r="M106" s="17">
        <f>+VLOOKUP($A$106,$P$4:$R$37,3,0)</f>
        <v>1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ht="15.75" thickBot="1">
      <c r="A107" s="222"/>
      <c r="B107" s="65"/>
      <c r="C107" s="16"/>
      <c r="D107" s="179"/>
      <c r="E107" s="99">
        <f>+VLOOKUP($A$106,$P$4:$S$37,4,0)</f>
        <v>1</v>
      </c>
      <c r="F107" s="104">
        <f>+D107*E107</f>
        <v>0</v>
      </c>
      <c r="G107" s="13">
        <f>+F107*$H$108</f>
        <v>0</v>
      </c>
      <c r="H107" s="64"/>
      <c r="I107" s="13">
        <f>+F107*$H$108</f>
        <v>0</v>
      </c>
      <c r="J107" s="15">
        <f>+MIN($G$108*$M$106,G107)</f>
        <v>0</v>
      </c>
      <c r="K107" s="16"/>
      <c r="L107" s="17">
        <f>+VLOOKUP($A$106,$P$4:$R$37,2,0)</f>
        <v>0.5</v>
      </c>
      <c r="M107" s="17">
        <f>+VLOOKUP($A$106,$P$4:$R$37,3,0)</f>
        <v>1</v>
      </c>
    </row>
    <row r="108" spans="1:29" ht="15.75" thickBot="1">
      <c r="A108" s="151"/>
      <c r="B108" s="34"/>
      <c r="C108" s="34"/>
      <c r="D108" s="180">
        <f>SUM(D106:D107)</f>
        <v>0</v>
      </c>
      <c r="E108" s="94"/>
      <c r="F108" s="35">
        <f>SUM(F106:F107)</f>
        <v>0</v>
      </c>
      <c r="G108" s="35">
        <f>+MIN($F$114*L108,F108)</f>
        <v>0</v>
      </c>
      <c r="H108" s="137">
        <f>+IFERROR(G108/F108,0)</f>
        <v>0</v>
      </c>
      <c r="I108" s="35">
        <f>SUM(I106:I107)</f>
        <v>0</v>
      </c>
      <c r="J108" s="35">
        <f>SUM(J106:J107)</f>
        <v>0</v>
      </c>
      <c r="K108" s="35">
        <f>SUM(K106:K107)</f>
        <v>0</v>
      </c>
      <c r="L108" s="41">
        <f>+VLOOKUP(A106,P4:Q37,2,0)</f>
        <v>0.5</v>
      </c>
      <c r="M108" s="41">
        <f>+VLOOKUP(A106,P4:R37,3,0)</f>
        <v>1</v>
      </c>
    </row>
    <row r="109" spans="1:29">
      <c r="A109" s="223" t="s">
        <v>53</v>
      </c>
      <c r="B109" s="65" t="s">
        <v>50</v>
      </c>
      <c r="C109" s="16"/>
      <c r="D109" s="179"/>
      <c r="E109" s="99">
        <f>+VLOOKUP(B109,$P$4:$S$38,4,0)</f>
        <v>0.68</v>
      </c>
      <c r="F109" s="104">
        <f>+D109*E109</f>
        <v>0</v>
      </c>
      <c r="G109" s="13">
        <f>+F109*$H$112</f>
        <v>0</v>
      </c>
      <c r="H109" s="64"/>
      <c r="I109" s="13">
        <f>+F109*$H$112</f>
        <v>0</v>
      </c>
      <c r="J109" s="15">
        <f>+MIN($G$112*$M$109,G109)</f>
        <v>0</v>
      </c>
      <c r="K109" s="16"/>
      <c r="L109" s="17">
        <f>+VLOOKUP(B109,$P$4:$R$38,2,0)</f>
        <v>0.25</v>
      </c>
      <c r="M109" s="17">
        <f>+VLOOKUP(B109,$P$4:$R$38,3,0)</f>
        <v>0.2</v>
      </c>
    </row>
    <row r="110" spans="1:29">
      <c r="A110" s="224"/>
      <c r="B110" s="65" t="s">
        <v>51</v>
      </c>
      <c r="C110" s="16"/>
      <c r="D110" s="179"/>
      <c r="E110" s="99">
        <f>+VLOOKUP(B110,$P$4:$S$38,4,0)</f>
        <v>0.77</v>
      </c>
      <c r="F110" s="104">
        <f t="shared" ref="F110:F111" si="62">+D110*E110</f>
        <v>0</v>
      </c>
      <c r="G110" s="13">
        <f t="shared" ref="G110:G111" si="63">+F110*$H$112</f>
        <v>0</v>
      </c>
      <c r="H110" s="64"/>
      <c r="I110" s="13">
        <f t="shared" ref="I110:I111" si="64">+F110*$H$112</f>
        <v>0</v>
      </c>
      <c r="J110" s="15">
        <f t="shared" ref="J110:J111" si="65">+MIN($G$112*$M$109,G110)</f>
        <v>0</v>
      </c>
      <c r="K110" s="16"/>
      <c r="L110" s="17">
        <f>+VLOOKUP(B110,$P$4:$R$38,2,0)</f>
        <v>0.25</v>
      </c>
      <c r="M110" s="17">
        <f>+VLOOKUP(B110,$P$4:$R$38,3,0)</f>
        <v>0.2</v>
      </c>
    </row>
    <row r="111" spans="1:29" ht="15.75" thickBot="1">
      <c r="A111" s="225"/>
      <c r="B111" s="65" t="s">
        <v>52</v>
      </c>
      <c r="D111" s="179"/>
      <c r="E111" s="99">
        <f>+VLOOKUP(B111,$P$4:$S$38,4,0)</f>
        <v>0.86</v>
      </c>
      <c r="F111" s="104">
        <f t="shared" si="62"/>
        <v>0</v>
      </c>
      <c r="G111" s="13">
        <f t="shared" si="63"/>
        <v>0</v>
      </c>
      <c r="H111" s="64"/>
      <c r="I111" s="13">
        <f t="shared" si="64"/>
        <v>0</v>
      </c>
      <c r="J111" s="15">
        <f t="shared" si="65"/>
        <v>0</v>
      </c>
      <c r="K111" s="16"/>
      <c r="L111" s="17">
        <f>+VLOOKUP(B111,$P$4:$R$38,2,0)</f>
        <v>0.25</v>
      </c>
      <c r="M111" s="17">
        <f>+VLOOKUP(B111,$P$4:$R$38,3,0)</f>
        <v>0.2</v>
      </c>
    </row>
    <row r="112" spans="1:29" s="5" customFormat="1" ht="15.75" thickBot="1">
      <c r="A112" s="151"/>
      <c r="B112" s="34"/>
      <c r="C112" s="34"/>
      <c r="D112" s="180">
        <f>SUM(D109:D111)</f>
        <v>0</v>
      </c>
      <c r="E112" s="170"/>
      <c r="F112" s="35">
        <f>SUM(F109:F111)</f>
        <v>0</v>
      </c>
      <c r="G112" s="35">
        <f>+MIN($F$114*L112,F112)</f>
        <v>0</v>
      </c>
      <c r="H112" s="137">
        <f>+IFERROR(G112/F112,0)</f>
        <v>0</v>
      </c>
      <c r="I112" s="35">
        <f>SUM(I109:I111)</f>
        <v>0</v>
      </c>
      <c r="J112" s="35">
        <f>SUM(J109:J111)</f>
        <v>0</v>
      </c>
      <c r="K112" s="35">
        <f>SUM(K109:K111)</f>
        <v>0</v>
      </c>
      <c r="L112" s="41">
        <v>0.25</v>
      </c>
      <c r="M112" s="41">
        <v>0.2</v>
      </c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5" customFormat="1" ht="15.75" thickBot="1">
      <c r="A113"/>
      <c r="B113"/>
      <c r="C113"/>
      <c r="D113" s="177"/>
      <c r="E113"/>
      <c r="F113" s="75"/>
      <c r="G113" s="75"/>
      <c r="J113" s="75"/>
      <c r="K113"/>
      <c r="L113"/>
      <c r="M113"/>
      <c r="N113" s="2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29" ht="15.75" thickBot="1">
      <c r="A114" s="171" t="s">
        <v>44</v>
      </c>
      <c r="B114" s="172"/>
      <c r="C114" s="172"/>
      <c r="D114" s="193"/>
      <c r="E114" s="172"/>
      <c r="F114" s="173">
        <f>+F10+F26+F36+F49+F62+F75+F85+F89+F96+F99+F108+F112+F102+F105</f>
        <v>0</v>
      </c>
      <c r="G114" s="173">
        <f>+G10+G26+G36+G49+G62+G75+G85+G89+G96+G99+G108+G112+G102+G105</f>
        <v>0</v>
      </c>
      <c r="H114" s="173"/>
      <c r="I114" s="173"/>
      <c r="J114" s="173">
        <f>+J10+J26+J36+J49+J62+J75+J85+J89+J96+J99+J108+J112+J102+J105</f>
        <v>0</v>
      </c>
      <c r="K114" s="173"/>
      <c r="L114" s="173"/>
      <c r="M114" s="174"/>
    </row>
    <row r="115" spans="1:29" s="5" customFormat="1">
      <c r="A115"/>
      <c r="B115"/>
      <c r="C115"/>
      <c r="D115" s="177"/>
      <c r="E115"/>
      <c r="F115" s="142"/>
      <c r="G115" s="142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>
      <c r="A116"/>
      <c r="B116"/>
      <c r="C116"/>
      <c r="D116" s="177"/>
      <c r="E116"/>
      <c r="F116" s="175"/>
      <c r="G11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9" spans="1:29" s="5" customFormat="1">
      <c r="A119"/>
      <c r="B119"/>
      <c r="C119"/>
      <c r="D119" s="177"/>
      <c r="E119"/>
      <c r="F119" s="142"/>
      <c r="G119" s="141"/>
      <c r="J119"/>
      <c r="K119"/>
      <c r="L119"/>
      <c r="M119"/>
      <c r="N119" s="2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s="5" customFormat="1">
      <c r="A120"/>
      <c r="B120"/>
      <c r="C120"/>
      <c r="D120" s="177"/>
      <c r="E120"/>
      <c r="F120"/>
      <c r="G120" s="176"/>
      <c r="J120"/>
      <c r="K120"/>
      <c r="L120"/>
      <c r="M120"/>
      <c r="N120" s="2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2" spans="1:29" s="5" customFormat="1" ht="33.75" customHeight="1">
      <c r="A122"/>
      <c r="B122"/>
      <c r="C122"/>
      <c r="D122" s="177"/>
      <c r="E122"/>
      <c r="F122"/>
      <c r="G122"/>
      <c r="J122"/>
      <c r="K122"/>
      <c r="L122"/>
      <c r="M122"/>
      <c r="N122" s="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</sheetData>
  <mergeCells count="30">
    <mergeCell ref="A97:A98"/>
    <mergeCell ref="A100:A101"/>
    <mergeCell ref="A103:A104"/>
    <mergeCell ref="A106:A107"/>
    <mergeCell ref="A109:A111"/>
    <mergeCell ref="A94:A95"/>
    <mergeCell ref="A59:A61"/>
    <mergeCell ref="A63:A65"/>
    <mergeCell ref="A66:A68"/>
    <mergeCell ref="A69:A71"/>
    <mergeCell ref="A72:A74"/>
    <mergeCell ref="A76:A78"/>
    <mergeCell ref="A79:A81"/>
    <mergeCell ref="A82:A84"/>
    <mergeCell ref="A86:A88"/>
    <mergeCell ref="A90:A91"/>
    <mergeCell ref="A92:A93"/>
    <mergeCell ref="A56:A58"/>
    <mergeCell ref="A5:A9"/>
    <mergeCell ref="A11:A15"/>
    <mergeCell ref="A16:A20"/>
    <mergeCell ref="A21:A25"/>
    <mergeCell ref="A27:A29"/>
    <mergeCell ref="A30:A32"/>
    <mergeCell ref="A33:A35"/>
    <mergeCell ref="A37:A40"/>
    <mergeCell ref="A45:A48"/>
    <mergeCell ref="A50:A52"/>
    <mergeCell ref="A53:A55"/>
    <mergeCell ref="A41:A44"/>
  </mergeCells>
  <pageMargins left="0.7" right="0.7" top="0.75" bottom="0.75" header="0.3" footer="0.3"/>
  <pageSetup paperSize="9" orientation="portrait" r:id="rId1"/>
  <headerFooter>
    <oddFooter>&amp;C&amp;"Arial"&amp;15&amp;KFF0000 Takasbank | Kurum İçi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122"/>
  <sheetViews>
    <sheetView zoomScale="70" zoomScaleNormal="70" workbookViewId="0">
      <selection activeCell="O12" sqref="O12"/>
    </sheetView>
  </sheetViews>
  <sheetFormatPr defaultRowHeight="1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>
      <c r="F1" s="1" t="s">
        <v>0</v>
      </c>
      <c r="G1" s="1" t="s">
        <v>1</v>
      </c>
      <c r="H1" s="1"/>
      <c r="I1" s="1"/>
      <c r="J1" s="1" t="s">
        <v>2</v>
      </c>
    </row>
    <row r="2" spans="1:20">
      <c r="F2" s="3">
        <f>+F113</f>
        <v>0</v>
      </c>
      <c r="G2" s="3">
        <f>+G113</f>
        <v>0</v>
      </c>
      <c r="H2" s="4"/>
      <c r="I2" s="4"/>
      <c r="J2" s="3">
        <f>+J113</f>
        <v>0</v>
      </c>
    </row>
    <row r="3" spans="1:20" ht="15.75" thickBot="1"/>
    <row r="4" spans="1:20" ht="70.5" customHeight="1" thickTop="1" thickBot="1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>
      <c r="A5" s="204" t="s">
        <v>14</v>
      </c>
      <c r="B5" s="13"/>
      <c r="C5" s="13"/>
      <c r="D5" s="178"/>
      <c r="E5" s="14">
        <f>+VLOOKUP($A$5,$P$5:$S$29,4,FALSE)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+VLOOKUP($A$5,$P$5:$Q$29,2,FALSE)</f>
        <v>1</v>
      </c>
      <c r="M5" s="17">
        <f>+VLOOKUP($A$5,$P$5:$R$29,3,FALSE)</f>
        <v>1</v>
      </c>
      <c r="N5" s="18"/>
      <c r="P5" s="19" t="s">
        <v>15</v>
      </c>
      <c r="Q5" s="20">
        <v>0.9</v>
      </c>
      <c r="R5" s="20">
        <v>0.35</v>
      </c>
      <c r="S5" s="21">
        <v>0.94</v>
      </c>
      <c r="T5" s="22"/>
    </row>
    <row r="6" spans="1:20">
      <c r="A6" s="205"/>
      <c r="B6" s="13"/>
      <c r="C6" s="13"/>
      <c r="D6" s="179"/>
      <c r="E6" s="14">
        <f>+VLOOKUP($A$5,$P$5:$S$29,4,FALSE)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+VLOOKUP($A$5,$P$5:$Q$29,2,FALSE)</f>
        <v>1</v>
      </c>
      <c r="M6" s="17">
        <f>+VLOOKUP($A$5,$P$5:$R$29,3,FALSE)</f>
        <v>1</v>
      </c>
      <c r="N6" s="18"/>
      <c r="P6" s="23" t="s">
        <v>16</v>
      </c>
      <c r="Q6" s="24">
        <v>0.9</v>
      </c>
      <c r="R6" s="24">
        <v>0.35</v>
      </c>
      <c r="S6" s="25">
        <v>0.81</v>
      </c>
      <c r="T6" s="22"/>
    </row>
    <row r="7" spans="1:20" ht="15.75" thickBot="1">
      <c r="A7" s="205"/>
      <c r="B7" s="13"/>
      <c r="C7" s="13"/>
      <c r="D7" s="179"/>
      <c r="E7" s="14">
        <f>+VLOOKUP($A$5,$P$5:$S$29,4,FALSE)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+VLOOKUP($A$5,$P$5:$Q$29,2,FALSE)</f>
        <v>1</v>
      </c>
      <c r="M7" s="17">
        <f>+VLOOKUP($A$5,$P$5:$R$29,3,FALSE)</f>
        <v>1</v>
      </c>
      <c r="N7" s="18"/>
      <c r="P7" s="26" t="s">
        <v>17</v>
      </c>
      <c r="Q7" s="27">
        <v>0.9</v>
      </c>
      <c r="R7" s="27">
        <v>0.35</v>
      </c>
      <c r="S7" s="28">
        <v>0.79</v>
      </c>
      <c r="T7" s="22"/>
    </row>
    <row r="8" spans="1:20" ht="15.75" thickBot="1">
      <c r="A8" s="205"/>
      <c r="B8" s="13"/>
      <c r="C8" s="13"/>
      <c r="D8" s="179"/>
      <c r="E8" s="14">
        <f>+VLOOKUP($A$5,$P$5:$S$29,4,FALSE)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+VLOOKUP($A$5,$P$5:$Q$29,2,FALSE)</f>
        <v>1</v>
      </c>
      <c r="M8" s="17">
        <f>+VLOOKUP($A$5,$P$5:$R$29,3,FALSE)</f>
        <v>1</v>
      </c>
      <c r="N8" s="29"/>
      <c r="P8" s="30" t="s">
        <v>18</v>
      </c>
      <c r="Q8" s="31">
        <v>0.9</v>
      </c>
      <c r="R8" s="31">
        <v>1</v>
      </c>
      <c r="S8" s="32">
        <v>0.9</v>
      </c>
      <c r="T8" s="22"/>
    </row>
    <row r="9" spans="1:20" ht="15.75" thickBot="1">
      <c r="A9" s="206"/>
      <c r="B9" s="13"/>
      <c r="C9" s="13"/>
      <c r="D9" s="179"/>
      <c r="E9" s="14">
        <f>+VLOOKUP($A$5,$P$5:$S$29,4,FALSE)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+VLOOKUP($A$5,$P$5:$Q$29,2,FALSE)</f>
        <v>1</v>
      </c>
      <c r="M9" s="17">
        <f>+VLOOKUP($A$5,$P$5:$R$29,3,FALSE)</f>
        <v>1</v>
      </c>
      <c r="N9" s="18"/>
      <c r="P9" s="30" t="s">
        <v>19</v>
      </c>
      <c r="Q9" s="31">
        <v>0.9</v>
      </c>
      <c r="R9" s="31">
        <v>1</v>
      </c>
      <c r="S9" s="32">
        <v>0.89</v>
      </c>
      <c r="T9" s="22"/>
    </row>
    <row r="10" spans="1:20" ht="15.75" thickBot="1">
      <c r="A10" s="33"/>
      <c r="B10" s="34"/>
      <c r="C10" s="34"/>
      <c r="D10" s="180"/>
      <c r="E10" s="36"/>
      <c r="F10" s="35">
        <f>SUM(F5:F9)</f>
        <v>0</v>
      </c>
      <c r="G10" s="35">
        <f>+MIN($F$113*L10,F10)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+VLOOKUP($A$5,$P$5:$Q$35,2,FALSE)</f>
        <v>1</v>
      </c>
      <c r="M10" s="41">
        <f>+VLOOKUP($A$5,$P$5:$R$35,3,FALSE)</f>
        <v>1</v>
      </c>
      <c r="N10" s="42"/>
      <c r="P10" s="30" t="s">
        <v>21</v>
      </c>
      <c r="Q10" s="31">
        <v>0.9</v>
      </c>
      <c r="R10" s="31">
        <v>1</v>
      </c>
      <c r="S10" s="32">
        <v>0.89</v>
      </c>
      <c r="T10" s="22"/>
    </row>
    <row r="11" spans="1:20" ht="15.75" thickBot="1">
      <c r="A11" s="207" t="s">
        <v>15</v>
      </c>
      <c r="B11" s="43"/>
      <c r="C11" s="44"/>
      <c r="D11" s="181"/>
      <c r="E11" s="46">
        <f>+VLOOKUP($A$11,$P$5:$S$29,4,FALSE)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+VLOOKUP($A$11,$P$5:$Q$29,2,FALSE)</f>
        <v>0.9</v>
      </c>
      <c r="M11" s="17">
        <f>+VLOOKUP($A$11,$P$5:$R$29,3,FALSE)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>
      <c r="A12" s="203"/>
      <c r="B12" s="43"/>
      <c r="C12" s="44"/>
      <c r="D12" s="181"/>
      <c r="E12" s="46">
        <f>+VLOOKUP($A$11,$P$5:$S$29,4,FALSE)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+VLOOKUP($A$11,$P$5:$Q$29,2,FALSE)</f>
        <v>0.9</v>
      </c>
      <c r="M12" s="17">
        <f>+VLOOKUP($A$11,$P$5:$R$29,3,FALSE)</f>
        <v>0.35</v>
      </c>
      <c r="N12" s="42"/>
      <c r="P12" s="51" t="s">
        <v>57</v>
      </c>
      <c r="Q12" s="52">
        <v>0.9</v>
      </c>
      <c r="R12" s="52">
        <v>0.2</v>
      </c>
      <c r="S12" s="53">
        <v>0.82</v>
      </c>
      <c r="T12" s="22"/>
    </row>
    <row r="13" spans="1:20">
      <c r="A13" s="203"/>
      <c r="B13" s="43"/>
      <c r="C13" s="44"/>
      <c r="D13" s="181"/>
      <c r="E13" s="46">
        <f>+VLOOKUP($A$11,$P$5:$S$29,4,FALSE)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+VLOOKUP($A$11,$P$5:$Q$29,2,FALSE)</f>
        <v>0.9</v>
      </c>
      <c r="M13" s="17">
        <f>+VLOOKUP($A$11,$P$5:$R$29,3,FALSE)</f>
        <v>0.35</v>
      </c>
      <c r="N13" s="18"/>
      <c r="P13" s="198" t="s">
        <v>55</v>
      </c>
      <c r="Q13" s="199">
        <v>0.9</v>
      </c>
      <c r="R13" s="199">
        <v>0.2</v>
      </c>
      <c r="S13" s="200">
        <v>0.77</v>
      </c>
      <c r="T13" s="22"/>
    </row>
    <row r="14" spans="1:20" ht="15.75" thickBot="1">
      <c r="A14" s="203"/>
      <c r="B14" s="43"/>
      <c r="C14" s="44"/>
      <c r="D14" s="181"/>
      <c r="E14" s="46">
        <f>+VLOOKUP($A$11,$P$5:$S$29,4,FALSE)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+VLOOKUP($A$11,$P$5:$Q$29,2,FALSE)</f>
        <v>0.9</v>
      </c>
      <c r="M14" s="17">
        <f>+VLOOKUP($A$11,$P$5:$R$29,3,FALSE)</f>
        <v>0.35</v>
      </c>
      <c r="N14" s="18"/>
      <c r="P14" s="54" t="s">
        <v>56</v>
      </c>
      <c r="Q14" s="55">
        <v>0.9</v>
      </c>
      <c r="R14" s="55">
        <v>0.2</v>
      </c>
      <c r="S14" s="56">
        <v>0.72</v>
      </c>
      <c r="T14" s="22"/>
    </row>
    <row r="15" spans="1:20">
      <c r="A15" s="203"/>
      <c r="B15" s="43"/>
      <c r="C15" s="44"/>
      <c r="D15" s="181"/>
      <c r="E15" s="46">
        <f>+VLOOKUP($A$11,$P$5:$S$29,4,FALSE)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+VLOOKUP($A$11,$P$5:$Q$29,2,FALSE)</f>
        <v>0.9</v>
      </c>
      <c r="M15" s="17">
        <f>+VLOOKUP($A$11,$P$5:$R$29,3,FALSE)</f>
        <v>0.35</v>
      </c>
      <c r="N15" s="18"/>
      <c r="P15" s="57" t="s">
        <v>22</v>
      </c>
      <c r="Q15" s="58">
        <v>0.9</v>
      </c>
      <c r="R15" s="58">
        <v>0.35</v>
      </c>
      <c r="S15" s="59">
        <v>0.89</v>
      </c>
      <c r="T15" s="22"/>
    </row>
    <row r="16" spans="1:20">
      <c r="A16" s="203" t="s">
        <v>16</v>
      </c>
      <c r="B16" s="60"/>
      <c r="C16" s="61"/>
      <c r="D16" s="182"/>
      <c r="E16" s="63">
        <f>+VLOOKUP($A$16,$P$5:$S$29,4,FALSE)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+VLOOKUP($A$16,$P$5:$Q$29,2,FALSE)</f>
        <v>0.9</v>
      </c>
      <c r="M16" s="17">
        <f>+VLOOKUP($A$16,$P$5:$R$29,3,FALSE)</f>
        <v>0.35</v>
      </c>
      <c r="N16" s="18"/>
      <c r="P16" s="66" t="s">
        <v>23</v>
      </c>
      <c r="Q16" s="67">
        <v>0.9</v>
      </c>
      <c r="R16" s="67">
        <v>0.35</v>
      </c>
      <c r="S16" s="68">
        <v>0.89</v>
      </c>
      <c r="T16" s="22"/>
    </row>
    <row r="17" spans="1:20">
      <c r="A17" s="203"/>
      <c r="B17" s="60"/>
      <c r="C17" s="61"/>
      <c r="D17" s="182"/>
      <c r="E17" s="63">
        <f>+VLOOKUP($A$16,$P$5:$S$29,4,FALSE)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+VLOOKUP($A$16,$P$5:$Q$29,2,FALSE)</f>
        <v>0.9</v>
      </c>
      <c r="M17" s="17">
        <f>+VLOOKUP($A$16,$P$5:$R$29,3,FALSE)</f>
        <v>0.35</v>
      </c>
      <c r="N17" s="18"/>
      <c r="P17" s="69" t="s">
        <v>24</v>
      </c>
      <c r="Q17" s="70">
        <v>0.9</v>
      </c>
      <c r="R17" s="70">
        <v>0.35</v>
      </c>
      <c r="S17" s="71">
        <v>0.88</v>
      </c>
      <c r="T17" s="22"/>
    </row>
    <row r="18" spans="1:20" ht="15.75" thickBot="1">
      <c r="A18" s="203"/>
      <c r="B18" s="60"/>
      <c r="C18" s="61"/>
      <c r="D18" s="182"/>
      <c r="E18" s="63">
        <f>+VLOOKUP($A$16,$P$5:$S$29,4,FALSE)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+VLOOKUP($A$16,$P$5:$Q$29,2,FALSE)</f>
        <v>0.9</v>
      </c>
      <c r="M18" s="17">
        <f>+VLOOKUP($A$16,$P$5:$R$29,3,FALSE)</f>
        <v>0.35</v>
      </c>
      <c r="N18" s="18"/>
      <c r="P18" s="72" t="s">
        <v>25</v>
      </c>
      <c r="Q18" s="73">
        <v>0.9</v>
      </c>
      <c r="R18" s="73">
        <v>0.35</v>
      </c>
      <c r="S18" s="74">
        <v>0.86</v>
      </c>
      <c r="T18" s="22"/>
    </row>
    <row r="19" spans="1:20">
      <c r="A19" s="203"/>
      <c r="B19" s="60"/>
      <c r="C19" s="61"/>
      <c r="D19" s="182"/>
      <c r="E19" s="63">
        <f>+VLOOKUP($A$16,$P$5:$S$29,4,FALSE)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+VLOOKUP($A$16,$P$5:$Q$29,2,FALSE)</f>
        <v>0.9</v>
      </c>
      <c r="M19" s="17">
        <f>+VLOOKUP($A$16,$P$5:$R$29,3,FALSE)</f>
        <v>0.35</v>
      </c>
      <c r="N19" s="18"/>
      <c r="O19" s="75"/>
      <c r="P19" s="76" t="s">
        <v>26</v>
      </c>
      <c r="Q19" s="77">
        <v>0.9</v>
      </c>
      <c r="R19" s="77">
        <v>0.35</v>
      </c>
      <c r="S19" s="78">
        <v>0.89</v>
      </c>
    </row>
    <row r="20" spans="1:20">
      <c r="A20" s="203"/>
      <c r="B20" s="60"/>
      <c r="C20" s="61"/>
      <c r="D20" s="182"/>
      <c r="E20" s="63">
        <f>+VLOOKUP($A$16,$P$5:$S$29,4,FALSE)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+VLOOKUP($A$16,$P$5:$Q$29,2,FALSE)</f>
        <v>0.9</v>
      </c>
      <c r="M20" s="17">
        <f>+VLOOKUP($A$16,$P$5:$R$29,3,FALSE)</f>
        <v>0.35</v>
      </c>
      <c r="N20" s="42"/>
      <c r="P20" s="79" t="s">
        <v>27</v>
      </c>
      <c r="Q20" s="80">
        <v>0.9</v>
      </c>
      <c r="R20" s="80">
        <v>0.35</v>
      </c>
      <c r="S20" s="81">
        <v>0.85</v>
      </c>
    </row>
    <row r="21" spans="1:20">
      <c r="A21" s="203" t="s">
        <v>17</v>
      </c>
      <c r="B21" s="82"/>
      <c r="C21" s="83"/>
      <c r="D21" s="183"/>
      <c r="E21" s="85">
        <f>+VLOOKUP($A$21,$P$5:$S$29,4,FALSE)</f>
        <v>0.79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+VLOOKUP($A$21,$P$5:$Q$29,2,FALSE)</f>
        <v>0.9</v>
      </c>
      <c r="M21" s="17">
        <f t="shared" ref="M21:M26" si="8">+VLOOKUP($A$21,$P$5:$R$29,3,FALSE)</f>
        <v>0.35</v>
      </c>
      <c r="N21" s="42"/>
      <c r="P21" s="79" t="s">
        <v>28</v>
      </c>
      <c r="Q21" s="80">
        <v>0.9</v>
      </c>
      <c r="R21" s="80">
        <v>0.35</v>
      </c>
      <c r="S21" s="81">
        <v>0.66</v>
      </c>
    </row>
    <row r="22" spans="1:20">
      <c r="A22" s="203"/>
      <c r="B22" s="82"/>
      <c r="C22" s="83"/>
      <c r="D22" s="183"/>
      <c r="E22" s="85">
        <f>+VLOOKUP($A$21,$P$5:$S$29,4,FALSE)</f>
        <v>0.79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0.9</v>
      </c>
      <c r="M22" s="17">
        <f t="shared" si="8"/>
        <v>0.35</v>
      </c>
      <c r="N22" s="18"/>
      <c r="P22" s="86" t="s">
        <v>29</v>
      </c>
      <c r="Q22" s="87">
        <v>0.9</v>
      </c>
      <c r="R22" s="87">
        <v>0.35</v>
      </c>
      <c r="S22" s="88">
        <v>0.66</v>
      </c>
    </row>
    <row r="23" spans="1:20">
      <c r="A23" s="203"/>
      <c r="B23" s="82"/>
      <c r="C23" s="83"/>
      <c r="D23" s="183"/>
      <c r="E23" s="85">
        <f>+VLOOKUP($A$21,$P$5:$S$29,4,FALSE)</f>
        <v>0.79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0.9</v>
      </c>
      <c r="M23" s="17">
        <f t="shared" si="8"/>
        <v>0.35</v>
      </c>
      <c r="N23" s="18"/>
      <c r="P23" s="89" t="s">
        <v>30</v>
      </c>
      <c r="Q23" s="90">
        <v>0.5</v>
      </c>
      <c r="R23" s="90">
        <v>0.4</v>
      </c>
      <c r="S23" s="91">
        <v>0.92</v>
      </c>
    </row>
    <row r="24" spans="1:20">
      <c r="A24" s="203"/>
      <c r="B24" s="82"/>
      <c r="C24" s="83"/>
      <c r="D24" s="183"/>
      <c r="E24" s="85">
        <f>+VLOOKUP($A$21,$P$5:$S$29,4,FALSE)</f>
        <v>0.79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0.9</v>
      </c>
      <c r="M24" s="17">
        <f t="shared" si="8"/>
        <v>0.35</v>
      </c>
      <c r="N24" s="18"/>
      <c r="P24" s="89" t="s">
        <v>31</v>
      </c>
      <c r="Q24" s="90">
        <v>0.5</v>
      </c>
      <c r="R24" s="90">
        <v>0.4</v>
      </c>
      <c r="S24" s="91">
        <v>0.79</v>
      </c>
    </row>
    <row r="25" spans="1:20" ht="15.75" thickBot="1">
      <c r="A25" s="208"/>
      <c r="B25" s="82"/>
      <c r="C25" s="83"/>
      <c r="D25" s="183"/>
      <c r="E25" s="85">
        <f>+VLOOKUP($A$21,$P$5:$S$29,4,FALSE)</f>
        <v>0.79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0.9</v>
      </c>
      <c r="M25" s="17">
        <f t="shared" si="8"/>
        <v>0.35</v>
      </c>
      <c r="N25" s="42"/>
      <c r="P25" s="89" t="s">
        <v>32</v>
      </c>
      <c r="Q25" s="90">
        <v>0.5</v>
      </c>
      <c r="R25" s="90">
        <v>0.4</v>
      </c>
      <c r="S25" s="91">
        <v>0.76</v>
      </c>
    </row>
    <row r="26" spans="1:20" ht="15.75" thickBot="1">
      <c r="A26" s="92" t="s">
        <v>33</v>
      </c>
      <c r="B26" s="34"/>
      <c r="C26" s="93" t="s">
        <v>34</v>
      </c>
      <c r="D26" s="180">
        <f>+SUM(D11:D25)</f>
        <v>0</v>
      </c>
      <c r="E26" s="94"/>
      <c r="F26" s="35">
        <f>SUM(F11:F25)</f>
        <v>0</v>
      </c>
      <c r="G26" s="35">
        <f>+MIN($F$113*L26,F26)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35</v>
      </c>
      <c r="L26" s="40">
        <f t="shared" si="7"/>
        <v>0.9</v>
      </c>
      <c r="M26" s="41">
        <f t="shared" si="8"/>
        <v>0.35</v>
      </c>
      <c r="N26" s="42">
        <f>D16*E16</f>
        <v>0</v>
      </c>
      <c r="P26" s="95"/>
      <c r="Q26" s="96"/>
      <c r="R26" s="96"/>
      <c r="S26" s="97"/>
    </row>
    <row r="27" spans="1:20">
      <c r="A27" s="209" t="s">
        <v>18</v>
      </c>
      <c r="B27" s="98"/>
      <c r="C27" s="13"/>
      <c r="D27" s="184">
        <f t="shared" ref="D27:D29" si="11">+C27*K27</f>
        <v>0</v>
      </c>
      <c r="E27" s="99">
        <f>+VLOOKUP($A$27,$P$5:$S$29,4,FALSE)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+VLOOKUP($A$27,$P$5:$Q$29,2,FALSE)</f>
        <v>0.9</v>
      </c>
      <c r="M27" s="17">
        <f>+VLOOKUP($A$27,$P$5:$R$29,3,FALSE)</f>
        <v>1</v>
      </c>
      <c r="N27" s="18"/>
      <c r="P27" s="101" t="s">
        <v>36</v>
      </c>
      <c r="Q27" s="102">
        <v>0.9</v>
      </c>
      <c r="R27" s="102">
        <v>0.25</v>
      </c>
      <c r="S27" s="103">
        <v>0.92</v>
      </c>
    </row>
    <row r="28" spans="1:20">
      <c r="A28" s="205"/>
      <c r="B28" s="13"/>
      <c r="C28" s="13"/>
      <c r="D28" s="184">
        <f t="shared" si="11"/>
        <v>0</v>
      </c>
      <c r="E28" s="99">
        <f>+VLOOKUP($A$27,$P$5:$S$29,4,FALSE)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+VLOOKUP($A$27,$P$5:$Q$29,2,FALSE)</f>
        <v>0.9</v>
      </c>
      <c r="M28" s="17">
        <f>+VLOOKUP($A$27,$P$5:$R$29,3,FALSE)</f>
        <v>1</v>
      </c>
      <c r="N28" s="18"/>
      <c r="P28" s="105" t="s">
        <v>37</v>
      </c>
      <c r="Q28" s="106">
        <v>0.9</v>
      </c>
      <c r="R28" s="106">
        <v>0.25</v>
      </c>
      <c r="S28" s="107">
        <v>0.79</v>
      </c>
    </row>
    <row r="29" spans="1:20" ht="15.75" thickBot="1">
      <c r="A29" s="205"/>
      <c r="B29" s="13"/>
      <c r="C29" s="13"/>
      <c r="D29" s="184">
        <f t="shared" si="11"/>
        <v>0</v>
      </c>
      <c r="E29" s="99">
        <f>+VLOOKUP($A$27,$P$5:$S$29,4,FALSE)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+VLOOKUP($A$30,$P$5:$Q$29,2,FALSE)</f>
        <v>0.9</v>
      </c>
      <c r="M29" s="17">
        <f>+VLOOKUP($A$27,$P$5:$R$29,3,FALSE)</f>
        <v>1</v>
      </c>
      <c r="N29" s="42">
        <f>F17*0.6</f>
        <v>0</v>
      </c>
      <c r="P29" s="108" t="s">
        <v>38</v>
      </c>
      <c r="Q29" s="109">
        <v>0.9</v>
      </c>
      <c r="R29" s="110">
        <v>0.25</v>
      </c>
      <c r="S29" s="111">
        <v>0.77</v>
      </c>
    </row>
    <row r="30" spans="1:20" ht="15.75" thickBot="1">
      <c r="A30" s="209" t="s">
        <v>19</v>
      </c>
      <c r="B30" s="13"/>
      <c r="C30" s="13"/>
      <c r="D30" s="184">
        <f>+C30*K30</f>
        <v>0</v>
      </c>
      <c r="E30" s="99">
        <f>+VLOOKUP($A$30,$P$5:$S$29,4,FALSE)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+VLOOKUP($A$27,$P$5:$Q$29,2,FALSE)</f>
        <v>0.9</v>
      </c>
      <c r="M30" s="17">
        <f>+VLOOKUP($A$30,$P$5:$R$29,3,FALSE)</f>
        <v>1</v>
      </c>
      <c r="N30" s="18"/>
      <c r="P30" s="112" t="s">
        <v>39</v>
      </c>
      <c r="Q30" s="113">
        <v>0.25</v>
      </c>
      <c r="R30" s="113">
        <v>1</v>
      </c>
      <c r="S30" s="114">
        <v>0.88</v>
      </c>
    </row>
    <row r="31" spans="1:20" ht="15.75" thickBot="1">
      <c r="A31" s="205"/>
      <c r="B31" s="13"/>
      <c r="C31" s="13"/>
      <c r="D31" s="184">
        <f t="shared" ref="D31:D32" si="16">+C31*K31</f>
        <v>0</v>
      </c>
      <c r="E31" s="99">
        <f>+VLOOKUP($A$30,$P$5:$S$29,4,FALSE)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+VLOOKUP($A$27,$P$5:$Q$29,2,FALSE)</f>
        <v>0.9</v>
      </c>
      <c r="M31" s="17">
        <f>+VLOOKUP($A$30,$P$5:$R$29,3,FALSE)</f>
        <v>1</v>
      </c>
      <c r="N31" s="18"/>
      <c r="P31" s="115" t="s">
        <v>40</v>
      </c>
      <c r="Q31" s="116">
        <v>0.5</v>
      </c>
      <c r="R31" s="116">
        <v>0.2</v>
      </c>
      <c r="S31" s="117">
        <v>0.87</v>
      </c>
    </row>
    <row r="32" spans="1:20" ht="15.75" thickBot="1">
      <c r="A32" s="205"/>
      <c r="B32" s="13"/>
      <c r="C32" s="13"/>
      <c r="D32" s="184">
        <f t="shared" si="16"/>
        <v>0</v>
      </c>
      <c r="E32" s="99">
        <f>+VLOOKUP($A$30,$P$5:$S$29,4,FALSE)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+VLOOKUP($A$27,$P$5:$Q$29,2,FALSE)</f>
        <v>0.9</v>
      </c>
      <c r="M32" s="17">
        <f>+VLOOKUP($A$30,$P$5:$R$29,3,FALSE)</f>
        <v>1</v>
      </c>
      <c r="N32" s="18"/>
      <c r="P32" s="115" t="s">
        <v>41</v>
      </c>
      <c r="Q32" s="116">
        <v>0.5</v>
      </c>
      <c r="R32" s="116">
        <v>0.2</v>
      </c>
      <c r="S32" s="117">
        <v>0.96</v>
      </c>
    </row>
    <row r="33" spans="1:23" ht="15.75" thickBot="1">
      <c r="A33" s="209" t="s">
        <v>21</v>
      </c>
      <c r="B33" s="13"/>
      <c r="C33" s="13"/>
      <c r="D33" s="184">
        <f>+C33*K33</f>
        <v>0</v>
      </c>
      <c r="E33" s="99">
        <f>+VLOOKUP($A$33,$P$4:$S$30,4,0)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+VLOOKUP($A$33,$P$5:$Q$29,2,FALSE)</f>
        <v>0.9</v>
      </c>
      <c r="M33" s="17">
        <f>+VLOOKUP($A$33,$P$5:$R$29,3,FALSE)</f>
        <v>1</v>
      </c>
      <c r="N33" s="29">
        <f>F17*H26</f>
        <v>0</v>
      </c>
      <c r="P33" s="115" t="s">
        <v>45</v>
      </c>
      <c r="Q33" s="116">
        <v>0.5</v>
      </c>
      <c r="R33" s="116">
        <v>0.2</v>
      </c>
      <c r="S33" s="117">
        <v>0.98</v>
      </c>
    </row>
    <row r="34" spans="1:23" ht="15.75" thickBot="1">
      <c r="A34" s="205"/>
      <c r="B34" s="13"/>
      <c r="C34" s="13"/>
      <c r="D34" s="184">
        <f t="shared" ref="D34:D35" si="18">+C34*K34</f>
        <v>0</v>
      </c>
      <c r="E34" s="99">
        <f>+VLOOKUP($A$33,$P$4:$S$30,4,0)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+VLOOKUP($A$33,$P$5:$Q$29,2,FALSE)</f>
        <v>0.9</v>
      </c>
      <c r="M34" s="17">
        <f>+VLOOKUP($A$33,$P$5:$R$29,3,FALSE)</f>
        <v>1</v>
      </c>
      <c r="N34" s="18"/>
      <c r="O34" s="122"/>
      <c r="P34" s="119" t="s">
        <v>42</v>
      </c>
      <c r="Q34" s="120">
        <v>0.5</v>
      </c>
      <c r="R34" s="120">
        <v>1</v>
      </c>
      <c r="S34" s="121">
        <v>1</v>
      </c>
    </row>
    <row r="35" spans="1:23" ht="15.75" thickBot="1">
      <c r="A35" s="205"/>
      <c r="B35" s="13"/>
      <c r="C35" s="13"/>
      <c r="D35" s="184">
        <f t="shared" si="18"/>
        <v>0</v>
      </c>
      <c r="E35" s="99">
        <f>+VLOOKUP($A$33,$P$4:$S$30,4,0)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+VLOOKUP($A$33,$P$5:$Q$29,2,FALSE)</f>
        <v>0.9</v>
      </c>
      <c r="M35" s="17">
        <f>+VLOOKUP($A$33,$P$5:$R$29,3,FALSE)</f>
        <v>1</v>
      </c>
      <c r="N35" s="18"/>
      <c r="P35" s="123" t="s">
        <v>49</v>
      </c>
      <c r="Q35" s="124"/>
      <c r="R35" s="124"/>
      <c r="S35" s="125"/>
    </row>
    <row r="36" spans="1:23" ht="15.75" thickBot="1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+MIN($F$113*L36,F36)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+VLOOKUP($A$27,$P$5:$Q$29,2,FALSE)</f>
        <v>0.9</v>
      </c>
      <c r="M36" s="41">
        <f>+VLOOKUP($A$27,$P$5:$R$29,3,FALSE)</f>
        <v>1</v>
      </c>
      <c r="N36" s="18"/>
      <c r="P36" s="126" t="s">
        <v>49</v>
      </c>
      <c r="Q36" s="127"/>
      <c r="R36" s="127"/>
      <c r="S36" s="128"/>
    </row>
    <row r="37" spans="1:23">
      <c r="A37" s="213" t="s">
        <v>57</v>
      </c>
      <c r="B37" s="130"/>
      <c r="C37" s="45"/>
      <c r="D37" s="185"/>
      <c r="E37" s="46">
        <f>+VLOOKUP($A$37,$P$5:$S$33,4,FALSE)</f>
        <v>0.82</v>
      </c>
      <c r="F37" s="131">
        <f t="shared" ref="F37:F44" si="20">+D37*E37</f>
        <v>0</v>
      </c>
      <c r="G37" s="131">
        <f t="shared" ref="G37:G48" si="21">+F37*$H$49</f>
        <v>0</v>
      </c>
      <c r="H37" s="131"/>
      <c r="I37" s="131">
        <f t="shared" ref="I37:I48" si="22">+F37*$H$49</f>
        <v>0</v>
      </c>
      <c r="J37" s="15">
        <f t="shared" ref="J37:J48" si="23">+MIN($G$49*$M$41,G37)</f>
        <v>0</v>
      </c>
      <c r="K37" s="132"/>
      <c r="L37" s="17">
        <f t="shared" ref="L37:L48" si="24">+VLOOKUP($A$41,$P$5:$Q$33,2,FALSE)</f>
        <v>0.9</v>
      </c>
      <c r="M37" s="17">
        <f t="shared" ref="M37:M48" si="25">+VLOOKUP($A$41,$P$5:$R$33,3,FALSE)</f>
        <v>0.2</v>
      </c>
      <c r="N37" s="18"/>
      <c r="T37" s="202"/>
      <c r="U37" s="202"/>
      <c r="V37" s="202"/>
      <c r="W37" s="202"/>
    </row>
    <row r="38" spans="1:23">
      <c r="A38" s="211"/>
      <c r="B38" s="130"/>
      <c r="C38" s="45"/>
      <c r="D38" s="185"/>
      <c r="E38" s="46">
        <f>+VLOOKUP($A$37,$P$5:$S$33,4,FALSE)</f>
        <v>0.82</v>
      </c>
      <c r="F38" s="131">
        <f t="shared" si="20"/>
        <v>0</v>
      </c>
      <c r="G38" s="131">
        <f t="shared" si="21"/>
        <v>0</v>
      </c>
      <c r="H38" s="131"/>
      <c r="I38" s="131">
        <f t="shared" si="22"/>
        <v>0</v>
      </c>
      <c r="J38" s="15">
        <f t="shared" si="23"/>
        <v>0</v>
      </c>
      <c r="K38" s="131"/>
      <c r="L38" s="17">
        <f t="shared" si="24"/>
        <v>0.9</v>
      </c>
      <c r="M38" s="17">
        <f t="shared" si="25"/>
        <v>0.2</v>
      </c>
      <c r="N38" s="18"/>
    </row>
    <row r="39" spans="1:23">
      <c r="A39" s="211"/>
      <c r="B39" s="130"/>
      <c r="C39" s="45"/>
      <c r="D39" s="185"/>
      <c r="E39" s="46">
        <f>+VLOOKUP($A$37,$P$5:$S$33,4,FALSE)</f>
        <v>0.82</v>
      </c>
      <c r="F39" s="131">
        <f t="shared" si="20"/>
        <v>0</v>
      </c>
      <c r="G39" s="131">
        <f t="shared" si="21"/>
        <v>0</v>
      </c>
      <c r="H39" s="131"/>
      <c r="I39" s="131">
        <f t="shared" si="22"/>
        <v>0</v>
      </c>
      <c r="J39" s="15">
        <f t="shared" si="23"/>
        <v>0</v>
      </c>
      <c r="K39" s="131"/>
      <c r="L39" s="17">
        <f t="shared" si="24"/>
        <v>0.9</v>
      </c>
      <c r="M39" s="17">
        <f t="shared" si="25"/>
        <v>0.2</v>
      </c>
      <c r="N39" s="18"/>
    </row>
    <row r="40" spans="1:23" ht="15.75" thickBot="1">
      <c r="A40" s="212"/>
      <c r="B40" s="130"/>
      <c r="C40" s="45"/>
      <c r="D40" s="185"/>
      <c r="E40" s="46">
        <f>+VLOOKUP($A$37,$P$5:$S$33,4,FALSE)</f>
        <v>0.82</v>
      </c>
      <c r="F40" s="131">
        <f t="shared" si="20"/>
        <v>0</v>
      </c>
      <c r="G40" s="131">
        <f t="shared" si="21"/>
        <v>0</v>
      </c>
      <c r="H40" s="131"/>
      <c r="I40" s="131">
        <f t="shared" si="22"/>
        <v>0</v>
      </c>
      <c r="J40" s="15">
        <f t="shared" si="23"/>
        <v>0</v>
      </c>
      <c r="K40" s="131"/>
      <c r="L40" s="17">
        <f t="shared" si="24"/>
        <v>0.9</v>
      </c>
      <c r="M40" s="17">
        <f t="shared" si="25"/>
        <v>0.2</v>
      </c>
      <c r="N40" s="18"/>
      <c r="P40" s="197" t="s">
        <v>46</v>
      </c>
      <c r="Q40" s="196"/>
      <c r="R40" s="196"/>
      <c r="S40" s="196"/>
      <c r="T40" s="195"/>
      <c r="U40" s="195"/>
      <c r="V40" s="195"/>
      <c r="W40" s="195"/>
    </row>
    <row r="41" spans="1:23">
      <c r="A41" s="213" t="s">
        <v>55</v>
      </c>
      <c r="B41" s="130"/>
      <c r="C41" s="45"/>
      <c r="D41" s="185"/>
      <c r="E41" s="46">
        <f>+VLOOKUP($A$41,$P$5:$S$33,4,FALSE)</f>
        <v>0.77</v>
      </c>
      <c r="F41" s="131">
        <f t="shared" si="20"/>
        <v>0</v>
      </c>
      <c r="G41" s="131">
        <f t="shared" si="21"/>
        <v>0</v>
      </c>
      <c r="H41" s="131"/>
      <c r="I41" s="131">
        <f t="shared" si="22"/>
        <v>0</v>
      </c>
      <c r="J41" s="15">
        <f t="shared" si="23"/>
        <v>0</v>
      </c>
      <c r="K41" s="132"/>
      <c r="L41" s="17">
        <f t="shared" si="24"/>
        <v>0.9</v>
      </c>
      <c r="M41" s="17">
        <f t="shared" si="25"/>
        <v>0.2</v>
      </c>
      <c r="N41" s="18"/>
      <c r="P41" s="194" t="s">
        <v>47</v>
      </c>
      <c r="Q41" s="194"/>
      <c r="R41" s="194"/>
      <c r="S41" s="194"/>
      <c r="T41" s="196"/>
      <c r="U41" s="196"/>
      <c r="V41" s="196"/>
      <c r="W41" s="196"/>
    </row>
    <row r="42" spans="1:23">
      <c r="A42" s="211"/>
      <c r="B42" s="130"/>
      <c r="C42" s="45"/>
      <c r="D42" s="185"/>
      <c r="E42" s="46">
        <f>+VLOOKUP($A$41,$P$5:$S$33,4,FALSE)</f>
        <v>0.77</v>
      </c>
      <c r="F42" s="131">
        <f t="shared" si="20"/>
        <v>0</v>
      </c>
      <c r="G42" s="131">
        <f t="shared" si="21"/>
        <v>0</v>
      </c>
      <c r="H42" s="131"/>
      <c r="I42" s="131">
        <f t="shared" si="22"/>
        <v>0</v>
      </c>
      <c r="J42" s="15">
        <f t="shared" si="23"/>
        <v>0</v>
      </c>
      <c r="K42" s="131"/>
      <c r="L42" s="17">
        <f t="shared" si="24"/>
        <v>0.9</v>
      </c>
      <c r="M42" s="17">
        <f t="shared" si="25"/>
        <v>0.2</v>
      </c>
      <c r="N42" s="18"/>
    </row>
    <row r="43" spans="1:23">
      <c r="A43" s="211"/>
      <c r="B43" s="130"/>
      <c r="C43" s="45"/>
      <c r="D43" s="185"/>
      <c r="E43" s="46">
        <f>+VLOOKUP($A$41,$P$5:$S$33,4,FALSE)</f>
        <v>0.77</v>
      </c>
      <c r="F43" s="131">
        <f t="shared" si="20"/>
        <v>0</v>
      </c>
      <c r="G43" s="131">
        <f t="shared" si="21"/>
        <v>0</v>
      </c>
      <c r="H43" s="131"/>
      <c r="I43" s="131">
        <f t="shared" si="22"/>
        <v>0</v>
      </c>
      <c r="J43" s="15">
        <f t="shared" si="23"/>
        <v>0</v>
      </c>
      <c r="K43" s="131"/>
      <c r="L43" s="17">
        <f t="shared" si="24"/>
        <v>0.9</v>
      </c>
      <c r="M43" s="17">
        <f t="shared" si="25"/>
        <v>0.2</v>
      </c>
      <c r="N43" s="18"/>
    </row>
    <row r="44" spans="1:23">
      <c r="A44" s="214"/>
      <c r="B44" s="130"/>
      <c r="C44" s="45"/>
      <c r="D44" s="185"/>
      <c r="E44" s="46">
        <f>+VLOOKUP($A$41,$P$5:$S$33,4,FALSE)</f>
        <v>0.77</v>
      </c>
      <c r="F44" s="131">
        <f t="shared" si="20"/>
        <v>0</v>
      </c>
      <c r="G44" s="131">
        <f t="shared" si="21"/>
        <v>0</v>
      </c>
      <c r="H44" s="131"/>
      <c r="I44" s="131">
        <f t="shared" si="22"/>
        <v>0</v>
      </c>
      <c r="J44" s="15">
        <f t="shared" si="23"/>
        <v>0</v>
      </c>
      <c r="K44" s="131"/>
      <c r="L44" s="17">
        <f t="shared" si="24"/>
        <v>0.9</v>
      </c>
      <c r="M44" s="17">
        <f t="shared" si="25"/>
        <v>0.2</v>
      </c>
      <c r="N44" s="18"/>
    </row>
    <row r="45" spans="1:23">
      <c r="A45" s="210" t="s">
        <v>56</v>
      </c>
      <c r="B45" s="133"/>
      <c r="C45" s="134"/>
      <c r="D45" s="186"/>
      <c r="E45" s="63">
        <f>+VLOOKUP($A$45,$P$5:$S$33,4,FALSE)</f>
        <v>0.72</v>
      </c>
      <c r="F45" s="13">
        <f t="shared" ref="F45" si="26">+D45*E45</f>
        <v>0</v>
      </c>
      <c r="G45" s="13">
        <f t="shared" si="21"/>
        <v>0</v>
      </c>
      <c r="H45" s="135"/>
      <c r="I45" s="13">
        <f t="shared" si="22"/>
        <v>0</v>
      </c>
      <c r="J45" s="15">
        <f t="shared" si="23"/>
        <v>0</v>
      </c>
      <c r="K45" s="65"/>
      <c r="L45" s="17">
        <f t="shared" si="24"/>
        <v>0.9</v>
      </c>
      <c r="M45" s="17">
        <f t="shared" si="25"/>
        <v>0.2</v>
      </c>
      <c r="N45" s="18"/>
    </row>
    <row r="46" spans="1:23">
      <c r="A46" s="211"/>
      <c r="B46" s="133"/>
      <c r="C46" s="134"/>
      <c r="D46" s="186"/>
      <c r="E46" s="63">
        <f>+VLOOKUP($A$45,$P$5:$S$33,4,FALSE)</f>
        <v>0.72</v>
      </c>
      <c r="F46" s="13">
        <f>+D46*E46</f>
        <v>0</v>
      </c>
      <c r="G46" s="13">
        <f t="shared" si="21"/>
        <v>0</v>
      </c>
      <c r="H46" s="64"/>
      <c r="I46" s="13">
        <f t="shared" si="22"/>
        <v>0</v>
      </c>
      <c r="J46" s="15">
        <f t="shared" si="23"/>
        <v>0</v>
      </c>
      <c r="K46" s="65"/>
      <c r="L46" s="17">
        <f t="shared" si="24"/>
        <v>0.9</v>
      </c>
      <c r="M46" s="17">
        <f t="shared" si="25"/>
        <v>0.2</v>
      </c>
      <c r="N46" s="18"/>
    </row>
    <row r="47" spans="1:23">
      <c r="A47" s="211"/>
      <c r="B47" s="133"/>
      <c r="C47" s="134"/>
      <c r="D47" s="186"/>
      <c r="E47" s="63">
        <f>+VLOOKUP($A$45,$P$5:$S$33,4,FALSE)</f>
        <v>0.72</v>
      </c>
      <c r="F47" s="13">
        <f t="shared" ref="F47:F48" si="27">+D47*E47</f>
        <v>0</v>
      </c>
      <c r="G47" s="13">
        <f t="shared" si="21"/>
        <v>0</v>
      </c>
      <c r="H47" s="64"/>
      <c r="I47" s="13">
        <f t="shared" si="22"/>
        <v>0</v>
      </c>
      <c r="J47" s="15">
        <f t="shared" si="23"/>
        <v>0</v>
      </c>
      <c r="K47" s="65"/>
      <c r="L47" s="17">
        <f t="shared" si="24"/>
        <v>0.9</v>
      </c>
      <c r="M47" s="17">
        <f t="shared" si="25"/>
        <v>0.2</v>
      </c>
      <c r="N47" s="18"/>
    </row>
    <row r="48" spans="1:23" ht="15.75" thickBot="1">
      <c r="A48" s="212"/>
      <c r="B48" s="133"/>
      <c r="C48" s="134"/>
      <c r="D48" s="186"/>
      <c r="E48" s="63">
        <f>+VLOOKUP($A$45,$P$5:$S$33,4,FALSE)</f>
        <v>0.72</v>
      </c>
      <c r="F48" s="13">
        <f t="shared" si="27"/>
        <v>0</v>
      </c>
      <c r="G48" s="13">
        <f t="shared" si="21"/>
        <v>0</v>
      </c>
      <c r="H48" s="64"/>
      <c r="I48" s="13">
        <f t="shared" si="22"/>
        <v>0</v>
      </c>
      <c r="J48" s="15">
        <f t="shared" si="23"/>
        <v>0</v>
      </c>
      <c r="K48" s="65"/>
      <c r="L48" s="17">
        <f t="shared" si="24"/>
        <v>0.9</v>
      </c>
      <c r="M48" s="17">
        <f t="shared" si="25"/>
        <v>0.2</v>
      </c>
      <c r="N48" s="18"/>
    </row>
    <row r="49" spans="1:16" ht="15.75" thickBot="1">
      <c r="A49" s="136"/>
      <c r="B49" s="34"/>
      <c r="C49" s="93"/>
      <c r="D49" s="180">
        <f>SUM(D37:D48)</f>
        <v>0</v>
      </c>
      <c r="E49" s="36"/>
      <c r="F49" s="35">
        <f>SUM(F37:F48)</f>
        <v>0</v>
      </c>
      <c r="G49" s="35">
        <f>+MIN($F$113*L49,F49)</f>
        <v>0</v>
      </c>
      <c r="H49" s="137">
        <f>+IFERROR(G49/F49,0)</f>
        <v>0</v>
      </c>
      <c r="I49" s="35">
        <f>SUM(I37:I48)</f>
        <v>0</v>
      </c>
      <c r="J49" s="38">
        <f>SUM(J37:J48)</f>
        <v>0</v>
      </c>
      <c r="K49" s="39" t="s">
        <v>35</v>
      </c>
      <c r="L49" s="40">
        <f>+VLOOKUP($A$37,$P$5:$Q$29,2,FALSE)</f>
        <v>0.9</v>
      </c>
      <c r="M49" s="41">
        <f>+VLOOKUP($A$37,$P$5:$R$29,3,FALSE)</f>
        <v>0.2</v>
      </c>
      <c r="N49" s="18"/>
    </row>
    <row r="50" spans="1:16">
      <c r="A50" s="207" t="s">
        <v>22</v>
      </c>
      <c r="B50" s="130"/>
      <c r="C50" s="45"/>
      <c r="D50" s="187">
        <f>C50*K50</f>
        <v>0</v>
      </c>
      <c r="E50" s="138">
        <f>+VLOOKUP($A$50,P4:$S$36,4,0)</f>
        <v>0.89</v>
      </c>
      <c r="F50" s="13">
        <f t="shared" ref="F50:F61" si="28">+D50*E50</f>
        <v>0</v>
      </c>
      <c r="G50" s="13">
        <f t="shared" ref="G50:G61" si="29">+F50*$H$62</f>
        <v>0</v>
      </c>
      <c r="H50" s="64"/>
      <c r="I50" s="13">
        <f>+F50*$H$62</f>
        <v>0</v>
      </c>
      <c r="J50" s="15">
        <f>+MIN($G$62*$M$50,G50)</f>
        <v>0</v>
      </c>
      <c r="K50" s="139"/>
      <c r="L50" s="17">
        <f>+VLOOKUP($A$50,$P$5:$Q$29,2,FALSE)</f>
        <v>0.9</v>
      </c>
      <c r="M50" s="17">
        <f>+VLOOKUP($A$50,$P$5:$R$29,3,FALSE)</f>
        <v>0.35</v>
      </c>
      <c r="N50" s="18"/>
    </row>
    <row r="51" spans="1:16">
      <c r="A51" s="203"/>
      <c r="B51" s="130"/>
      <c r="C51" s="45"/>
      <c r="D51" s="187">
        <f t="shared" ref="D51:D61" si="30">+C51*K51</f>
        <v>0</v>
      </c>
      <c r="E51" s="138">
        <f>+VLOOKUP($A$50,P5:$S$36,4,0)</f>
        <v>0.89</v>
      </c>
      <c r="F51" s="13">
        <f t="shared" si="28"/>
        <v>0</v>
      </c>
      <c r="G51" s="13">
        <f t="shared" si="29"/>
        <v>0</v>
      </c>
      <c r="H51" s="64"/>
      <c r="I51" s="13">
        <f t="shared" ref="I51:I61" si="31">+F51*$H$62</f>
        <v>0</v>
      </c>
      <c r="J51" s="15">
        <f t="shared" ref="J51:J61" si="32">+MIN($G$62*$M$50,G51)</f>
        <v>0</v>
      </c>
      <c r="K51" s="140"/>
      <c r="L51" s="17">
        <f>+VLOOKUP($A$50,$P$5:$Q$29,2,FALSE)</f>
        <v>0.9</v>
      </c>
      <c r="M51" s="17">
        <f>+VLOOKUP($A$50,$P$5:$R$29,3,FALSE)</f>
        <v>0.35</v>
      </c>
      <c r="N51" s="18"/>
      <c r="P51" s="141"/>
    </row>
    <row r="52" spans="1:16">
      <c r="A52" s="203"/>
      <c r="B52" s="130"/>
      <c r="C52" s="45"/>
      <c r="D52" s="187">
        <f t="shared" si="30"/>
        <v>0</v>
      </c>
      <c r="E52" s="138">
        <f>+VLOOKUP($A$50,P6:$S$36,4,0)</f>
        <v>0.89</v>
      </c>
      <c r="F52" s="13">
        <f t="shared" si="28"/>
        <v>0</v>
      </c>
      <c r="G52" s="13">
        <f t="shared" si="29"/>
        <v>0</v>
      </c>
      <c r="H52" s="64"/>
      <c r="I52" s="13">
        <f t="shared" si="31"/>
        <v>0</v>
      </c>
      <c r="J52" s="15">
        <f t="shared" si="32"/>
        <v>0</v>
      </c>
      <c r="K52" s="140"/>
      <c r="L52" s="17">
        <f>+VLOOKUP($A$50,$P$5:$Q$29,2,FALSE)</f>
        <v>0.9</v>
      </c>
      <c r="M52" s="17">
        <f>+VLOOKUP($A$50,$P$5:$R$29,3,FALSE)</f>
        <v>0.35</v>
      </c>
      <c r="N52" s="29"/>
      <c r="P52" s="142"/>
    </row>
    <row r="53" spans="1:16">
      <c r="A53" s="203" t="s">
        <v>23</v>
      </c>
      <c r="B53" s="133"/>
      <c r="C53" s="134"/>
      <c r="D53" s="188">
        <f t="shared" si="30"/>
        <v>0</v>
      </c>
      <c r="E53" s="63">
        <f>+VLOOKUP($A$53,P4:$S$36,4,0)</f>
        <v>0.89</v>
      </c>
      <c r="F53" s="13">
        <f t="shared" si="28"/>
        <v>0</v>
      </c>
      <c r="G53" s="13">
        <f t="shared" si="29"/>
        <v>0</v>
      </c>
      <c r="H53" s="64"/>
      <c r="I53" s="13">
        <f t="shared" si="31"/>
        <v>0</v>
      </c>
      <c r="J53" s="15">
        <f t="shared" si="32"/>
        <v>0</v>
      </c>
      <c r="K53" s="140"/>
      <c r="L53" s="17">
        <f>+VLOOKUP($A$53,$P$5:$Q$29,2,FALSE)</f>
        <v>0.9</v>
      </c>
      <c r="M53" s="17">
        <f>+VLOOKUP($A$53,$P$5:$R$29,3,FALSE)</f>
        <v>0.35</v>
      </c>
      <c r="N53" s="29"/>
    </row>
    <row r="54" spans="1:16">
      <c r="A54" s="203"/>
      <c r="B54" s="133"/>
      <c r="C54" s="134"/>
      <c r="D54" s="188">
        <f t="shared" si="30"/>
        <v>0</v>
      </c>
      <c r="E54" s="63">
        <f>+VLOOKUP($A$53,P5:$S$36,4,0)</f>
        <v>0.89</v>
      </c>
      <c r="F54" s="13">
        <f t="shared" si="28"/>
        <v>0</v>
      </c>
      <c r="G54" s="13">
        <f t="shared" si="29"/>
        <v>0</v>
      </c>
      <c r="H54" s="64"/>
      <c r="I54" s="13">
        <f t="shared" si="31"/>
        <v>0</v>
      </c>
      <c r="J54" s="15">
        <f t="shared" si="32"/>
        <v>0</v>
      </c>
      <c r="K54" s="140"/>
      <c r="L54" s="17">
        <f>+VLOOKUP($A$53,$P$5:$Q$29,2,FALSE)</f>
        <v>0.9</v>
      </c>
      <c r="M54" s="17">
        <f>+VLOOKUP($A$53,$P$5:$R$29,3,FALSE)</f>
        <v>0.35</v>
      </c>
      <c r="N54" s="29"/>
      <c r="O54" s="75"/>
      <c r="P54" s="75"/>
    </row>
    <row r="55" spans="1:16">
      <c r="A55" s="203"/>
      <c r="B55" s="133"/>
      <c r="C55" s="134"/>
      <c r="D55" s="188">
        <f t="shared" si="30"/>
        <v>0</v>
      </c>
      <c r="E55" s="63">
        <f>+VLOOKUP($A$53,P6:$S$36,4,0)</f>
        <v>0.89</v>
      </c>
      <c r="F55" s="13">
        <f t="shared" si="28"/>
        <v>0</v>
      </c>
      <c r="G55" s="13">
        <f t="shared" si="29"/>
        <v>0</v>
      </c>
      <c r="H55" s="64"/>
      <c r="I55" s="13">
        <f>+F55*$H$62</f>
        <v>0</v>
      </c>
      <c r="J55" s="15">
        <f t="shared" si="32"/>
        <v>0</v>
      </c>
      <c r="K55" s="140"/>
      <c r="L55" s="17">
        <f>+VLOOKUP($A$53,$P$5:$Q$29,2,FALSE)</f>
        <v>0.9</v>
      </c>
      <c r="M55" s="17">
        <f>+VLOOKUP($A$53,$P$5:$R$29,3,FALSE)</f>
        <v>0.35</v>
      </c>
      <c r="N55" s="143"/>
      <c r="O55" s="75"/>
      <c r="P55" s="75"/>
    </row>
    <row r="56" spans="1:16">
      <c r="A56" s="203" t="s">
        <v>24</v>
      </c>
      <c r="B56" s="144"/>
      <c r="C56" s="145"/>
      <c r="D56" s="189">
        <f t="shared" si="30"/>
        <v>0</v>
      </c>
      <c r="E56" s="85">
        <f>+VLOOKUP($A$56,P4:$S$36,4,0)</f>
        <v>0.88</v>
      </c>
      <c r="F56" s="13">
        <f t="shared" si="28"/>
        <v>0</v>
      </c>
      <c r="G56" s="13">
        <f t="shared" si="29"/>
        <v>0</v>
      </c>
      <c r="H56" s="64"/>
      <c r="I56" s="13">
        <f t="shared" si="31"/>
        <v>0</v>
      </c>
      <c r="J56" s="15">
        <f t="shared" si="32"/>
        <v>0</v>
      </c>
      <c r="K56" s="140"/>
      <c r="L56" s="17">
        <f>+VLOOKUP($A$56,$P$5:$Q$29,2,FALSE)</f>
        <v>0.9</v>
      </c>
      <c r="M56" s="17">
        <f>+VLOOKUP($A$56,$P$5:$R$29,3,FALSE)</f>
        <v>0.35</v>
      </c>
      <c r="N56" s="143"/>
      <c r="O56" s="75"/>
    </row>
    <row r="57" spans="1:16">
      <c r="A57" s="203"/>
      <c r="B57" s="144"/>
      <c r="C57" s="145"/>
      <c r="D57" s="189">
        <f t="shared" si="30"/>
        <v>0</v>
      </c>
      <c r="E57" s="85">
        <f>+VLOOKUP($A$56,P5:$S$36,4,0)</f>
        <v>0.88</v>
      </c>
      <c r="F57" s="13">
        <f t="shared" si="28"/>
        <v>0</v>
      </c>
      <c r="G57" s="13">
        <f t="shared" si="29"/>
        <v>0</v>
      </c>
      <c r="H57" s="64"/>
      <c r="I57" s="13">
        <f t="shared" si="31"/>
        <v>0</v>
      </c>
      <c r="J57" s="15">
        <f t="shared" si="32"/>
        <v>0</v>
      </c>
      <c r="K57" s="140"/>
      <c r="L57" s="17">
        <f>+VLOOKUP($A$56,$P$5:$Q$29,2,FALSE)</f>
        <v>0.9</v>
      </c>
      <c r="M57" s="17">
        <f>+VLOOKUP($A$56,$P$5:$R$29,3,FALSE)</f>
        <v>0.35</v>
      </c>
      <c r="N57" s="146"/>
    </row>
    <row r="58" spans="1:16">
      <c r="A58" s="203"/>
      <c r="B58" s="144"/>
      <c r="C58" s="145"/>
      <c r="D58" s="189">
        <f t="shared" si="30"/>
        <v>0</v>
      </c>
      <c r="E58" s="85">
        <f>+VLOOKUP($A$56,P6:$S$36,4,0)</f>
        <v>0.88</v>
      </c>
      <c r="F58" s="13">
        <f t="shared" si="28"/>
        <v>0</v>
      </c>
      <c r="G58" s="13">
        <f t="shared" si="29"/>
        <v>0</v>
      </c>
      <c r="H58" s="64"/>
      <c r="I58" s="13">
        <f t="shared" si="31"/>
        <v>0</v>
      </c>
      <c r="J58" s="15">
        <f t="shared" si="32"/>
        <v>0</v>
      </c>
      <c r="K58" s="140"/>
      <c r="L58" s="17">
        <f>+VLOOKUP($A$56,$P$5:$Q$29,2,FALSE)</f>
        <v>0.9</v>
      </c>
      <c r="M58" s="17">
        <f>+VLOOKUP($A$56,$P$5:$R$29,3,FALSE)</f>
        <v>0.35</v>
      </c>
      <c r="N58" s="143"/>
    </row>
    <row r="59" spans="1:16">
      <c r="A59" s="203" t="s">
        <v>25</v>
      </c>
      <c r="B59" s="147"/>
      <c r="C59" s="148"/>
      <c r="D59" s="190">
        <f t="shared" si="30"/>
        <v>0</v>
      </c>
      <c r="E59" s="149">
        <f>+VLOOKUP($A$59,$P$4:$S$36,4,0)</f>
        <v>0.86</v>
      </c>
      <c r="F59" s="13">
        <f t="shared" si="28"/>
        <v>0</v>
      </c>
      <c r="G59" s="13">
        <f t="shared" si="29"/>
        <v>0</v>
      </c>
      <c r="H59" s="64"/>
      <c r="I59" s="13">
        <f>+F59*$H$62</f>
        <v>0</v>
      </c>
      <c r="J59" s="15">
        <f t="shared" si="32"/>
        <v>0</v>
      </c>
      <c r="K59" s="140"/>
      <c r="L59" s="17">
        <f>+VLOOKUP($A$59,$P$5:$Q$29,2,FALSE)</f>
        <v>0.9</v>
      </c>
      <c r="M59" s="17">
        <f>+VLOOKUP($A$59,$P$5:$R$29,3,FALSE)</f>
        <v>0.35</v>
      </c>
      <c r="N59" s="150"/>
    </row>
    <row r="60" spans="1:16">
      <c r="A60" s="203"/>
      <c r="B60" s="147"/>
      <c r="C60" s="148"/>
      <c r="D60" s="190">
        <f t="shared" si="30"/>
        <v>0</v>
      </c>
      <c r="E60" s="149">
        <f>+VLOOKUP($A$59,$P$4:$S$36,4,0)</f>
        <v>0.86</v>
      </c>
      <c r="F60" s="13">
        <f t="shared" si="28"/>
        <v>0</v>
      </c>
      <c r="G60" s="13">
        <f t="shared" si="29"/>
        <v>0</v>
      </c>
      <c r="H60" s="64"/>
      <c r="I60" s="13">
        <f t="shared" si="31"/>
        <v>0</v>
      </c>
      <c r="J60" s="15">
        <f t="shared" si="32"/>
        <v>0</v>
      </c>
      <c r="K60" s="140"/>
      <c r="L60" s="17">
        <f>+VLOOKUP($A$59,$P$5:$Q$29,2,FALSE)</f>
        <v>0.9</v>
      </c>
      <c r="M60" s="17">
        <f>+VLOOKUP($A$59,$P$5:$R$29,3,FALSE)</f>
        <v>0.35</v>
      </c>
      <c r="N60" s="42"/>
      <c r="O60" s="75"/>
      <c r="P60" s="75"/>
    </row>
    <row r="61" spans="1:16" ht="15.75" thickBot="1">
      <c r="A61" s="208"/>
      <c r="B61" s="147"/>
      <c r="C61" s="148"/>
      <c r="D61" s="190">
        <f t="shared" si="30"/>
        <v>0</v>
      </c>
      <c r="E61" s="149">
        <f>+VLOOKUP($A$59,$P$4:$S$36,4,0)</f>
        <v>0.86</v>
      </c>
      <c r="F61" s="13">
        <f t="shared" si="28"/>
        <v>0</v>
      </c>
      <c r="G61" s="13">
        <f t="shared" si="29"/>
        <v>0</v>
      </c>
      <c r="H61" s="64"/>
      <c r="I61" s="13">
        <f t="shared" si="31"/>
        <v>0</v>
      </c>
      <c r="J61" s="15">
        <f t="shared" si="32"/>
        <v>0</v>
      </c>
      <c r="K61" s="140"/>
      <c r="L61" s="17">
        <f>+VLOOKUP($A$59,$P$5:$Q$29,2,FALSE)</f>
        <v>0.9</v>
      </c>
      <c r="M61" s="17">
        <f>+VLOOKUP($A$59,$P$5:$R$29,3,FALSE)</f>
        <v>0.35</v>
      </c>
      <c r="N61" s="42"/>
      <c r="P61" s="75"/>
    </row>
    <row r="62" spans="1:16" ht="15.75" thickBot="1">
      <c r="A62" s="151"/>
      <c r="B62" s="34"/>
      <c r="C62" s="93"/>
      <c r="D62" s="180">
        <f>SUM(D50:D61)</f>
        <v>0</v>
      </c>
      <c r="E62" s="94"/>
      <c r="F62" s="35">
        <f>SUM(F50:F61)</f>
        <v>0</v>
      </c>
      <c r="G62" s="35">
        <f>+MIN($F$113*L62,F62)</f>
        <v>0</v>
      </c>
      <c r="H62" s="152">
        <f>+IFERROR(G62/F62,0)</f>
        <v>0</v>
      </c>
      <c r="I62" s="35">
        <f>SUM(I50:I61)</f>
        <v>0</v>
      </c>
      <c r="J62" s="38">
        <f t="shared" ref="J62" si="33">SUM(J50:J61)</f>
        <v>0</v>
      </c>
      <c r="K62" s="39" t="s">
        <v>35</v>
      </c>
      <c r="L62" s="40">
        <f>+VLOOKUP(A50,P4:Q36,2,0)</f>
        <v>0.9</v>
      </c>
      <c r="M62" s="41">
        <f>+VLOOKUP(A50,P4:R36,3,0)</f>
        <v>0.35</v>
      </c>
      <c r="N62" s="42"/>
    </row>
    <row r="63" spans="1:16">
      <c r="A63" s="207" t="s">
        <v>26</v>
      </c>
      <c r="B63" s="130"/>
      <c r="C63" s="45"/>
      <c r="D63" s="187">
        <f>+C63*K63</f>
        <v>0</v>
      </c>
      <c r="E63" s="46">
        <f>+VLOOKUP($A$63,$P$4:$S$36,4,0)</f>
        <v>0.89</v>
      </c>
      <c r="F63" s="13">
        <f>+D63*E63</f>
        <v>0</v>
      </c>
      <c r="G63" s="13">
        <f>+F63*$H$75</f>
        <v>0</v>
      </c>
      <c r="H63" s="64"/>
      <c r="I63" s="13">
        <f>+F63*$H$75</f>
        <v>0</v>
      </c>
      <c r="J63" s="15">
        <f>+MIN($G$75*$M$63,G63)</f>
        <v>0</v>
      </c>
      <c r="K63" s="140"/>
      <c r="L63" s="17">
        <f t="shared" ref="L63:M65" si="34">+VLOOKUP($A$63,$P$5:$Q$29,2,FALSE)</f>
        <v>0.9</v>
      </c>
      <c r="M63" s="17">
        <f t="shared" si="34"/>
        <v>0.9</v>
      </c>
      <c r="N63" s="42"/>
    </row>
    <row r="64" spans="1:16">
      <c r="A64" s="203"/>
      <c r="B64" s="130"/>
      <c r="C64" s="45"/>
      <c r="D64" s="187">
        <f t="shared" ref="D64:D74" si="35">+C64*K64</f>
        <v>0</v>
      </c>
      <c r="E64" s="46">
        <f>+VLOOKUP($A$63,$P$4:$S$36,4,0)</f>
        <v>0.89</v>
      </c>
      <c r="F64" s="13">
        <f t="shared" ref="F64:F74" si="36">+D64*E64</f>
        <v>0</v>
      </c>
      <c r="G64" s="13">
        <f t="shared" ref="G64:G74" si="37">+F64*$H$75</f>
        <v>0</v>
      </c>
      <c r="H64" s="64"/>
      <c r="I64" s="13">
        <f t="shared" ref="I64:I74" si="38">+F64*$H$75</f>
        <v>0</v>
      </c>
      <c r="J64" s="15">
        <f t="shared" ref="J64:J74" si="39">+MIN($G$75*$M$63,G64)</f>
        <v>0</v>
      </c>
      <c r="K64" s="65"/>
      <c r="L64" s="17">
        <f t="shared" si="34"/>
        <v>0.9</v>
      </c>
      <c r="M64" s="17">
        <f t="shared" si="34"/>
        <v>0.9</v>
      </c>
      <c r="N64" s="42"/>
    </row>
    <row r="65" spans="1:27">
      <c r="A65" s="203"/>
      <c r="B65" s="130"/>
      <c r="C65" s="45"/>
      <c r="D65" s="187">
        <f t="shared" si="35"/>
        <v>0</v>
      </c>
      <c r="E65" s="46">
        <f>+VLOOKUP($A$63,$P$4:$S$36,4,0)</f>
        <v>0.89</v>
      </c>
      <c r="F65" s="13">
        <f t="shared" si="36"/>
        <v>0</v>
      </c>
      <c r="G65" s="13">
        <f t="shared" si="37"/>
        <v>0</v>
      </c>
      <c r="H65" s="64"/>
      <c r="I65" s="13">
        <f t="shared" si="38"/>
        <v>0</v>
      </c>
      <c r="J65" s="15">
        <f t="shared" si="39"/>
        <v>0</v>
      </c>
      <c r="K65" s="65"/>
      <c r="L65" s="17">
        <f t="shared" si="34"/>
        <v>0.9</v>
      </c>
      <c r="M65" s="17">
        <f t="shared" si="34"/>
        <v>0.9</v>
      </c>
      <c r="N65" s="29"/>
    </row>
    <row r="66" spans="1:27">
      <c r="A66" s="203" t="s">
        <v>27</v>
      </c>
      <c r="B66" s="133"/>
      <c r="C66" s="134"/>
      <c r="D66" s="188">
        <f t="shared" si="35"/>
        <v>0</v>
      </c>
      <c r="E66" s="63">
        <f>+VLOOKUP($A$66,$P$4:$S$36,4,0)</f>
        <v>0.85</v>
      </c>
      <c r="F66" s="13">
        <f t="shared" si="36"/>
        <v>0</v>
      </c>
      <c r="G66" s="13">
        <f t="shared" si="37"/>
        <v>0</v>
      </c>
      <c r="H66" s="64"/>
      <c r="I66" s="13">
        <f t="shared" si="38"/>
        <v>0</v>
      </c>
      <c r="J66" s="15">
        <f t="shared" si="39"/>
        <v>0</v>
      </c>
      <c r="K66" s="65"/>
      <c r="L66" s="17">
        <f t="shared" ref="L66:M68" si="40">+VLOOKUP($A$66,$P$5:$Q$29,2,FALSE)</f>
        <v>0.9</v>
      </c>
      <c r="M66" s="17">
        <f t="shared" si="40"/>
        <v>0.9</v>
      </c>
      <c r="N66" s="18"/>
    </row>
    <row r="67" spans="1:27" ht="15" customHeight="1">
      <c r="A67" s="203"/>
      <c r="B67" s="133"/>
      <c r="C67" s="134"/>
      <c r="D67" s="188">
        <f t="shared" si="35"/>
        <v>0</v>
      </c>
      <c r="E67" s="63">
        <f>+VLOOKUP($A$66,$P$4:$S$36,4,0)</f>
        <v>0.85</v>
      </c>
      <c r="F67" s="13">
        <f t="shared" si="36"/>
        <v>0</v>
      </c>
      <c r="G67" s="13">
        <f t="shared" si="37"/>
        <v>0</v>
      </c>
      <c r="H67" s="64"/>
      <c r="I67" s="13">
        <f>+F67*$H$75</f>
        <v>0</v>
      </c>
      <c r="J67" s="15">
        <f t="shared" si="39"/>
        <v>0</v>
      </c>
      <c r="K67" s="65"/>
      <c r="L67" s="17">
        <f t="shared" si="40"/>
        <v>0.9</v>
      </c>
      <c r="M67" s="17">
        <f t="shared" si="40"/>
        <v>0.9</v>
      </c>
      <c r="N67" s="18"/>
    </row>
    <row r="68" spans="1:27">
      <c r="A68" s="203"/>
      <c r="B68" s="133"/>
      <c r="C68" s="134"/>
      <c r="D68" s="188">
        <f t="shared" si="35"/>
        <v>0</v>
      </c>
      <c r="E68" s="63">
        <f>+VLOOKUP($A$66,$P$4:$S$36,4,0)</f>
        <v>0.85</v>
      </c>
      <c r="F68" s="13">
        <f t="shared" si="36"/>
        <v>0</v>
      </c>
      <c r="G68" s="13">
        <f t="shared" si="37"/>
        <v>0</v>
      </c>
      <c r="H68" s="64"/>
      <c r="I68" s="13">
        <f t="shared" si="38"/>
        <v>0</v>
      </c>
      <c r="J68" s="15">
        <f t="shared" si="39"/>
        <v>0</v>
      </c>
      <c r="K68" s="65"/>
      <c r="L68" s="17">
        <f t="shared" si="40"/>
        <v>0.9</v>
      </c>
      <c r="M68" s="17">
        <f t="shared" si="40"/>
        <v>0.9</v>
      </c>
      <c r="N68" s="18"/>
    </row>
    <row r="69" spans="1:27">
      <c r="A69" s="203" t="s">
        <v>28</v>
      </c>
      <c r="B69" s="144"/>
      <c r="C69" s="145"/>
      <c r="D69" s="189">
        <f t="shared" si="35"/>
        <v>0</v>
      </c>
      <c r="E69" s="85">
        <f>+VLOOKUP($A$69,$P$4:$S$36,4,0)</f>
        <v>0.66</v>
      </c>
      <c r="F69" s="13">
        <f t="shared" si="36"/>
        <v>0</v>
      </c>
      <c r="G69" s="13">
        <f t="shared" si="37"/>
        <v>0</v>
      </c>
      <c r="H69" s="64"/>
      <c r="I69" s="13">
        <f t="shared" si="38"/>
        <v>0</v>
      </c>
      <c r="J69" s="15">
        <f t="shared" si="39"/>
        <v>0</v>
      </c>
      <c r="K69" s="65"/>
      <c r="L69" s="17">
        <f t="shared" ref="L69:M71" si="41">+VLOOKUP($A$69,$P$5:$Q$29,2,FALSE)</f>
        <v>0.9</v>
      </c>
      <c r="M69" s="17">
        <f t="shared" si="41"/>
        <v>0.9</v>
      </c>
      <c r="N69" s="18"/>
      <c r="AA69">
        <f>493/2500</f>
        <v>0.19719999999999999</v>
      </c>
    </row>
    <row r="70" spans="1:27">
      <c r="A70" s="203"/>
      <c r="B70" s="144"/>
      <c r="C70" s="145"/>
      <c r="D70" s="189">
        <f t="shared" si="35"/>
        <v>0</v>
      </c>
      <c r="E70" s="85">
        <f>+VLOOKUP($A$69,$P$4:$S$36,4,0)</f>
        <v>0.66</v>
      </c>
      <c r="F70" s="13">
        <f t="shared" si="36"/>
        <v>0</v>
      </c>
      <c r="G70" s="13">
        <f t="shared" si="37"/>
        <v>0</v>
      </c>
      <c r="H70" s="64"/>
      <c r="I70" s="13">
        <f t="shared" si="38"/>
        <v>0</v>
      </c>
      <c r="J70" s="15">
        <f t="shared" si="39"/>
        <v>0</v>
      </c>
      <c r="K70" s="65"/>
      <c r="L70" s="17">
        <f t="shared" si="41"/>
        <v>0.9</v>
      </c>
      <c r="M70" s="17">
        <f t="shared" si="41"/>
        <v>0.9</v>
      </c>
      <c r="N70" s="18"/>
    </row>
    <row r="71" spans="1:27">
      <c r="A71" s="203"/>
      <c r="B71" s="144"/>
      <c r="C71" s="145"/>
      <c r="D71" s="189">
        <f t="shared" si="35"/>
        <v>0</v>
      </c>
      <c r="E71" s="85">
        <f>+VLOOKUP($A$69,$P$4:$S$36,4,0)</f>
        <v>0.66</v>
      </c>
      <c r="F71" s="13">
        <f t="shared" si="36"/>
        <v>0</v>
      </c>
      <c r="G71" s="13">
        <f t="shared" si="37"/>
        <v>0</v>
      </c>
      <c r="H71" s="64"/>
      <c r="I71" s="13">
        <f t="shared" si="38"/>
        <v>0</v>
      </c>
      <c r="J71" s="15">
        <f t="shared" si="39"/>
        <v>0</v>
      </c>
      <c r="K71" s="65"/>
      <c r="L71" s="17">
        <f t="shared" si="41"/>
        <v>0.9</v>
      </c>
      <c r="M71" s="17">
        <f t="shared" si="41"/>
        <v>0.9</v>
      </c>
      <c r="N71" s="18"/>
    </row>
    <row r="72" spans="1:27">
      <c r="A72" s="203" t="s">
        <v>29</v>
      </c>
      <c r="B72" s="147"/>
      <c r="C72" s="148"/>
      <c r="D72" s="190">
        <f t="shared" si="35"/>
        <v>0</v>
      </c>
      <c r="E72" s="149">
        <f>+VLOOKUP($A$72,$P$4:$S$36,4,0)</f>
        <v>0.66</v>
      </c>
      <c r="F72" s="13">
        <f t="shared" si="36"/>
        <v>0</v>
      </c>
      <c r="G72" s="13">
        <f t="shared" si="37"/>
        <v>0</v>
      </c>
      <c r="H72" s="64"/>
      <c r="I72" s="13">
        <f t="shared" si="38"/>
        <v>0</v>
      </c>
      <c r="J72" s="15">
        <f t="shared" si="39"/>
        <v>0</v>
      </c>
      <c r="K72" s="65"/>
      <c r="L72" s="17">
        <f t="shared" ref="L72:M74" si="42">+VLOOKUP($A$72,$P$5:$Q$29,2,FALSE)</f>
        <v>0.9</v>
      </c>
      <c r="M72" s="17">
        <f t="shared" si="42"/>
        <v>0.9</v>
      </c>
      <c r="N72" s="18"/>
    </row>
    <row r="73" spans="1:27">
      <c r="A73" s="203"/>
      <c r="B73" s="147"/>
      <c r="C73" s="148"/>
      <c r="D73" s="190">
        <f t="shared" si="35"/>
        <v>0</v>
      </c>
      <c r="E73" s="149">
        <f>+VLOOKUP($A$72,$P$4:$S$36,4,0)</f>
        <v>0.66</v>
      </c>
      <c r="F73" s="13">
        <f t="shared" si="36"/>
        <v>0</v>
      </c>
      <c r="G73" s="13">
        <f t="shared" si="37"/>
        <v>0</v>
      </c>
      <c r="H73" s="64"/>
      <c r="I73" s="13">
        <f t="shared" si="38"/>
        <v>0</v>
      </c>
      <c r="J73" s="15">
        <f t="shared" si="39"/>
        <v>0</v>
      </c>
      <c r="K73" s="65"/>
      <c r="L73" s="17">
        <f t="shared" si="42"/>
        <v>0.9</v>
      </c>
      <c r="M73" s="17">
        <f t="shared" si="42"/>
        <v>0.9</v>
      </c>
      <c r="N73" s="18"/>
    </row>
    <row r="74" spans="1:27" ht="15.75" thickBot="1">
      <c r="A74" s="208"/>
      <c r="B74" s="147"/>
      <c r="C74" s="148"/>
      <c r="D74" s="190">
        <f t="shared" si="35"/>
        <v>0</v>
      </c>
      <c r="E74" s="149">
        <f>+VLOOKUP($A$72,$P$4:$S$36,4,0)</f>
        <v>0.66</v>
      </c>
      <c r="F74" s="13">
        <f t="shared" si="36"/>
        <v>0</v>
      </c>
      <c r="G74" s="13">
        <f t="shared" si="37"/>
        <v>0</v>
      </c>
      <c r="H74" s="64"/>
      <c r="I74" s="13">
        <f t="shared" si="38"/>
        <v>0</v>
      </c>
      <c r="J74" s="15">
        <f t="shared" si="39"/>
        <v>0</v>
      </c>
      <c r="K74" s="65"/>
      <c r="L74" s="17">
        <f t="shared" si="42"/>
        <v>0.9</v>
      </c>
      <c r="M74" s="17">
        <f t="shared" si="42"/>
        <v>0.9</v>
      </c>
      <c r="N74" s="18"/>
    </row>
    <row r="75" spans="1:27" ht="15.75" thickBot="1">
      <c r="A75" s="153" t="s">
        <v>43</v>
      </c>
      <c r="B75" s="34"/>
      <c r="C75" s="34"/>
      <c r="D75" s="180">
        <f>SUM(D63:D74)</f>
        <v>0</v>
      </c>
      <c r="E75" s="94"/>
      <c r="F75" s="35">
        <f>SUM(F63:F74)</f>
        <v>0</v>
      </c>
      <c r="G75" s="35">
        <f>+MIN($F$113*L75,F75)</f>
        <v>0</v>
      </c>
      <c r="H75" s="137">
        <f>+IFERROR(G75/F75,0)</f>
        <v>0</v>
      </c>
      <c r="I75" s="35">
        <f>SUM(I63:I74)</f>
        <v>0</v>
      </c>
      <c r="J75" s="38">
        <f>SUM(J63:J74)</f>
        <v>0</v>
      </c>
      <c r="K75" s="154">
        <f t="shared" ref="K75" si="43">SUM(K63:K74)</f>
        <v>0</v>
      </c>
      <c r="L75" s="40">
        <f>+VLOOKUP(A63,P4:Q36,2,0)</f>
        <v>0.9</v>
      </c>
      <c r="M75" s="41">
        <f>+VLOOKUP(A63,P4:R36,3,0)</f>
        <v>0.35</v>
      </c>
      <c r="N75" s="18"/>
    </row>
    <row r="76" spans="1:27">
      <c r="A76" s="215" t="str">
        <f>+P23</f>
        <v>VDMK_1</v>
      </c>
      <c r="B76" s="130"/>
      <c r="C76" s="155"/>
      <c r="D76" s="181"/>
      <c r="E76" s="156">
        <f>+VLOOKUP($A$76,$P$4:$S$36,4,0)</f>
        <v>0.92</v>
      </c>
      <c r="F76" s="13">
        <f>+D76*E76</f>
        <v>0</v>
      </c>
      <c r="G76" s="13">
        <f t="shared" ref="G76:G84" si="44">+F76*$H$85</f>
        <v>0</v>
      </c>
      <c r="H76" s="64"/>
      <c r="I76" s="13">
        <f t="shared" ref="I76:I84" si="45">+F76*$H$85</f>
        <v>0</v>
      </c>
      <c r="J76" s="15">
        <f>+MIN($G$85*$M$76,G76)</f>
        <v>0</v>
      </c>
      <c r="K76" s="132"/>
      <c r="L76" s="17">
        <f>+VLOOKUP($A$76,$P$4:$Q$36,2,0)</f>
        <v>0.5</v>
      </c>
      <c r="M76" s="17">
        <f>+VLOOKUP($A$76,$P$4:$R$36,3,0)</f>
        <v>0.4</v>
      </c>
      <c r="N76" s="18"/>
    </row>
    <row r="77" spans="1:27">
      <c r="A77" s="216"/>
      <c r="B77" s="130"/>
      <c r="C77" s="155"/>
      <c r="D77" s="181"/>
      <c r="E77" s="156">
        <f>+VLOOKUP($A$76,$P$4:$S$36,4,0)</f>
        <v>0.92</v>
      </c>
      <c r="F77" s="13">
        <f t="shared" ref="F77:F78" si="46">+D77*E77</f>
        <v>0</v>
      </c>
      <c r="G77" s="13">
        <f t="shared" si="44"/>
        <v>0</v>
      </c>
      <c r="H77" s="64"/>
      <c r="I77" s="13">
        <f t="shared" si="45"/>
        <v>0</v>
      </c>
      <c r="J77" s="15">
        <f t="shared" ref="J77:J84" si="47">+MIN($G$85*$M$76,G77)</f>
        <v>0</v>
      </c>
      <c r="K77" s="131"/>
      <c r="L77" s="17">
        <f>+VLOOKUP($A$76,$P$4:$Q$36,2,0)</f>
        <v>0.5</v>
      </c>
      <c r="M77" s="17">
        <f>+VLOOKUP($A$76,$P$4:$R$36,3,0)</f>
        <v>0.4</v>
      </c>
      <c r="N77" s="18"/>
    </row>
    <row r="78" spans="1:27">
      <c r="A78" s="217"/>
      <c r="B78" s="130"/>
      <c r="C78" s="155"/>
      <c r="D78" s="181"/>
      <c r="E78" s="156">
        <f>+VLOOKUP($A$76,$P$4:$S$36,4,0)</f>
        <v>0.92</v>
      </c>
      <c r="F78" s="13">
        <f t="shared" si="46"/>
        <v>0</v>
      </c>
      <c r="G78" s="13">
        <f t="shared" si="44"/>
        <v>0</v>
      </c>
      <c r="H78" s="64"/>
      <c r="I78" s="13">
        <f t="shared" si="45"/>
        <v>0</v>
      </c>
      <c r="J78" s="15">
        <f t="shared" si="47"/>
        <v>0</v>
      </c>
      <c r="K78" s="131"/>
      <c r="L78" s="17">
        <f>+VLOOKUP($A$76,$P$4:$Q$36,2,0)</f>
        <v>0.5</v>
      </c>
      <c r="M78" s="17">
        <f>+VLOOKUP($A$76,$P$4:$R$36,3,0)</f>
        <v>0.4</v>
      </c>
      <c r="N78" s="18"/>
    </row>
    <row r="79" spans="1:27">
      <c r="A79" s="218" t="str">
        <f>+P24</f>
        <v>VDMK_1-5</v>
      </c>
      <c r="B79" s="133"/>
      <c r="C79" s="62"/>
      <c r="D79" s="186"/>
      <c r="E79" s="157">
        <f>+VLOOKUP($A$79,$P$4:$S$36,4,0)</f>
        <v>0.79</v>
      </c>
      <c r="F79" s="13">
        <f>+D79*E79</f>
        <v>0</v>
      </c>
      <c r="G79" s="13">
        <f t="shared" si="44"/>
        <v>0</v>
      </c>
      <c r="H79" s="64"/>
      <c r="I79" s="13">
        <f t="shared" si="45"/>
        <v>0</v>
      </c>
      <c r="J79" s="15">
        <f t="shared" si="47"/>
        <v>0</v>
      </c>
      <c r="K79" s="132"/>
      <c r="L79" s="17">
        <f>+VLOOKUP($A$79,$P$4:$Q$36,2,0)</f>
        <v>0.5</v>
      </c>
      <c r="M79" s="17">
        <f>+VLOOKUP($A$79,$P$4:$R$36,3,0)</f>
        <v>0.4</v>
      </c>
      <c r="N79" s="18"/>
    </row>
    <row r="80" spans="1:27">
      <c r="A80" s="216"/>
      <c r="B80" s="133"/>
      <c r="C80" s="62"/>
      <c r="D80" s="186"/>
      <c r="E80" s="157">
        <f>+VLOOKUP($A$79,$P$4:$S$36,4,0)</f>
        <v>0.79</v>
      </c>
      <c r="F80" s="13">
        <f t="shared" ref="F80:F81" si="48">+D80*E80</f>
        <v>0</v>
      </c>
      <c r="G80" s="13">
        <f t="shared" si="44"/>
        <v>0</v>
      </c>
      <c r="H80" s="64"/>
      <c r="I80" s="13">
        <f t="shared" si="45"/>
        <v>0</v>
      </c>
      <c r="J80" s="15">
        <f t="shared" si="47"/>
        <v>0</v>
      </c>
      <c r="K80" s="131"/>
      <c r="L80" s="17">
        <f>+VLOOKUP($A$79,$P$4:$Q$36,2,0)</f>
        <v>0.5</v>
      </c>
      <c r="M80" s="17">
        <f>+VLOOKUP($A$79,$P$4:$R$36,3,0)</f>
        <v>0.4</v>
      </c>
      <c r="N80" s="18"/>
    </row>
    <row r="81" spans="1:29">
      <c r="A81" s="217"/>
      <c r="B81" s="133"/>
      <c r="C81" s="62"/>
      <c r="D81" s="186"/>
      <c r="E81" s="157">
        <f>+VLOOKUP($A$79,$P$4:$S$36,4,0)</f>
        <v>0.79</v>
      </c>
      <c r="F81" s="13">
        <f t="shared" si="48"/>
        <v>0</v>
      </c>
      <c r="G81" s="13">
        <f t="shared" si="44"/>
        <v>0</v>
      </c>
      <c r="H81" s="64"/>
      <c r="I81" s="13">
        <f t="shared" si="45"/>
        <v>0</v>
      </c>
      <c r="J81" s="15">
        <f t="shared" si="47"/>
        <v>0</v>
      </c>
      <c r="K81" s="131"/>
      <c r="L81" s="17">
        <f>+VLOOKUP($A$79,$P$4:$Q$36,2,0)</f>
        <v>0.5</v>
      </c>
      <c r="M81" s="17">
        <f>+VLOOKUP($A$79,$P$4:$R$36,3,0)</f>
        <v>0.4</v>
      </c>
      <c r="N81" s="18"/>
    </row>
    <row r="82" spans="1:29">
      <c r="A82" s="218" t="str">
        <f>+P25</f>
        <v>VDMK_5 ve üzeri</v>
      </c>
      <c r="B82" s="144"/>
      <c r="C82" s="84"/>
      <c r="D82" s="191"/>
      <c r="E82" s="158">
        <f>+VLOOKUP($A$82,$P$4:$S$36,4,0)</f>
        <v>0.76</v>
      </c>
      <c r="F82" s="13">
        <f>+D82*E82</f>
        <v>0</v>
      </c>
      <c r="G82" s="13">
        <f t="shared" si="44"/>
        <v>0</v>
      </c>
      <c r="H82" s="64"/>
      <c r="I82" s="13">
        <f t="shared" si="45"/>
        <v>0</v>
      </c>
      <c r="J82" s="15">
        <f t="shared" si="47"/>
        <v>0</v>
      </c>
      <c r="K82" s="132"/>
      <c r="L82" s="17">
        <f>+VLOOKUP($A$82,$P$4:$Q$36,2,0)</f>
        <v>0.5</v>
      </c>
      <c r="M82" s="17">
        <f>+VLOOKUP($A$82,$P$4:$R$36,3,0)</f>
        <v>0.4</v>
      </c>
      <c r="N82" s="18"/>
    </row>
    <row r="83" spans="1:29">
      <c r="A83" s="216"/>
      <c r="B83" s="144"/>
      <c r="C83" s="84"/>
      <c r="D83" s="191"/>
      <c r="E83" s="158">
        <f>+VLOOKUP($A$82,$P$4:$S$36,4,0)</f>
        <v>0.76</v>
      </c>
      <c r="F83" s="13">
        <f t="shared" ref="F83:F84" si="49">+D83*E83</f>
        <v>0</v>
      </c>
      <c r="G83" s="13">
        <f t="shared" si="44"/>
        <v>0</v>
      </c>
      <c r="H83" s="64"/>
      <c r="I83" s="13">
        <f t="shared" si="45"/>
        <v>0</v>
      </c>
      <c r="J83" s="15">
        <f t="shared" si="47"/>
        <v>0</v>
      </c>
      <c r="K83" s="131"/>
      <c r="L83" s="17">
        <f>+VLOOKUP($A$82,$P$4:$Q$36,2,0)</f>
        <v>0.5</v>
      </c>
      <c r="M83" s="17">
        <f>+VLOOKUP($A$82,$P$4:$R$36,3,0)</f>
        <v>0.4</v>
      </c>
      <c r="N83" s="18"/>
    </row>
    <row r="84" spans="1:29" ht="15.75" thickBot="1">
      <c r="A84" s="219"/>
      <c r="B84" s="144"/>
      <c r="C84" s="84"/>
      <c r="D84" s="191"/>
      <c r="E84" s="158">
        <f>+VLOOKUP($A$82,$P$4:$S$36,4,0)</f>
        <v>0.76</v>
      </c>
      <c r="F84" s="13">
        <f t="shared" si="49"/>
        <v>0</v>
      </c>
      <c r="G84" s="13">
        <f t="shared" si="44"/>
        <v>0</v>
      </c>
      <c r="H84" s="64"/>
      <c r="I84" s="13">
        <f t="shared" si="45"/>
        <v>0</v>
      </c>
      <c r="J84" s="15">
        <f t="shared" si="47"/>
        <v>0</v>
      </c>
      <c r="K84" s="131"/>
      <c r="L84" s="17">
        <f>+VLOOKUP($A$82,$P$4:$Q$36,2,0)</f>
        <v>0.5</v>
      </c>
      <c r="M84" s="17">
        <f>+VLOOKUP($A$82,$P$4:$R$36,3,0)</f>
        <v>0.4</v>
      </c>
      <c r="N84" s="18"/>
    </row>
    <row r="85" spans="1:29" ht="15.75" customHeight="1" thickBot="1">
      <c r="A85" s="136"/>
      <c r="B85" s="34"/>
      <c r="C85" s="34"/>
      <c r="D85" s="180">
        <f>SUM(D76:D84)</f>
        <v>0</v>
      </c>
      <c r="E85" s="94"/>
      <c r="F85" s="35">
        <f>SUM(F76:F84)</f>
        <v>0</v>
      </c>
      <c r="G85" s="35">
        <f>+MIN($F$113*L85,F85)</f>
        <v>0</v>
      </c>
      <c r="H85" s="137">
        <f>+IFERROR(G85/F85,0)</f>
        <v>0</v>
      </c>
      <c r="I85" s="35">
        <f>SUM(I76:I84)</f>
        <v>0</v>
      </c>
      <c r="J85" s="38">
        <f>SUM(J76:J84)</f>
        <v>0</v>
      </c>
      <c r="K85" s="159" t="s">
        <v>10</v>
      </c>
      <c r="L85" s="40">
        <f>+VLOOKUP(A76,P4:Q36,2,0)</f>
        <v>0.5</v>
      </c>
      <c r="M85" s="41">
        <f>+VLOOKUP(A76,P4:R36,3,0)</f>
        <v>0.4</v>
      </c>
      <c r="N85" s="160"/>
    </row>
    <row r="86" spans="1:29">
      <c r="A86" s="220" t="s">
        <v>39</v>
      </c>
      <c r="B86" s="65"/>
      <c r="C86" s="16"/>
      <c r="D86" s="179"/>
      <c r="E86" s="99">
        <f>+VLOOKUP($A$86,$P$4:$S$36,4,0)</f>
        <v>0.88</v>
      </c>
      <c r="F86" s="13">
        <f>+D86*E86</f>
        <v>0</v>
      </c>
      <c r="G86" s="13">
        <f>+F86*$H$89</f>
        <v>0</v>
      </c>
      <c r="H86" s="64"/>
      <c r="I86" s="13">
        <f>+F86*$H$89</f>
        <v>0</v>
      </c>
      <c r="J86" s="15">
        <f>+MIN($G$89*$M$86,G86)</f>
        <v>0</v>
      </c>
      <c r="K86" s="100"/>
      <c r="L86" s="17">
        <f>+VLOOKUP($A$86,P4:Q36,2,0)</f>
        <v>0.25</v>
      </c>
      <c r="M86" s="17">
        <f>+VLOOKUP($A$86,P4:R36,3,0)</f>
        <v>1</v>
      </c>
    </row>
    <row r="87" spans="1:29" s="2" customFormat="1">
      <c r="A87" s="221"/>
      <c r="B87" s="65"/>
      <c r="C87" s="16"/>
      <c r="D87" s="179"/>
      <c r="E87" s="99">
        <f>+VLOOKUP($A$86,$P$4:$S$36,4,0)</f>
        <v>0.88</v>
      </c>
      <c r="F87" s="13">
        <f t="shared" ref="F87:F88" si="50">+D87*E87</f>
        <v>0</v>
      </c>
      <c r="G87" s="13">
        <f t="shared" ref="G87:G88" si="51">+F87*$H$89</f>
        <v>0</v>
      </c>
      <c r="H87" s="64"/>
      <c r="I87" s="13">
        <f t="shared" ref="I87:I88" si="52">+F87*$H$89</f>
        <v>0</v>
      </c>
      <c r="J87" s="15">
        <f t="shared" ref="J87:J88" si="53">+MIN($G$89*$M$86,G87)</f>
        <v>0</v>
      </c>
      <c r="K87" s="13"/>
      <c r="L87" s="17">
        <f>+VLOOKUP($A$86,P5:Q33,2,0)</f>
        <v>0.25</v>
      </c>
      <c r="M87" s="17">
        <f>+VLOOKUP($A$86,P5:R33,3,0)</f>
        <v>1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ht="15.75" thickBot="1">
      <c r="A88" s="222"/>
      <c r="B88" s="65"/>
      <c r="C88" s="16"/>
      <c r="D88" s="179"/>
      <c r="E88" s="99">
        <f>+VLOOKUP($A$86,$P$4:$S$36,4,0)</f>
        <v>0.88</v>
      </c>
      <c r="F88" s="13">
        <f t="shared" si="50"/>
        <v>0</v>
      </c>
      <c r="G88" s="13">
        <f t="shared" si="51"/>
        <v>0</v>
      </c>
      <c r="H88" s="64"/>
      <c r="I88" s="13">
        <f t="shared" si="52"/>
        <v>0</v>
      </c>
      <c r="J88" s="15">
        <f t="shared" si="53"/>
        <v>0</v>
      </c>
      <c r="K88" s="104"/>
      <c r="L88" s="17">
        <f>+VLOOKUP($A$86,P6:Q36,2,0)</f>
        <v>0.25</v>
      </c>
      <c r="M88" s="17">
        <f>+VLOOKUP($A$86,P6:R36,3,0)</f>
        <v>1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ht="15.75" thickBot="1">
      <c r="A89" s="151"/>
      <c r="B89" s="34"/>
      <c r="C89" s="34"/>
      <c r="D89" s="180">
        <f>SUM(D86:D88)</f>
        <v>0</v>
      </c>
      <c r="E89" s="94"/>
      <c r="F89" s="35">
        <f>SUM(F86:F88)</f>
        <v>0</v>
      </c>
      <c r="G89" s="35">
        <f>+MIN($F$113*L89,F89)</f>
        <v>0</v>
      </c>
      <c r="H89" s="137">
        <f>+IFERROR(G89/F89,0)</f>
        <v>0</v>
      </c>
      <c r="I89" s="35">
        <f>SUM(I86:I88)</f>
        <v>0</v>
      </c>
      <c r="J89" s="38">
        <f t="shared" ref="J89:K89" si="54">SUM(J86:J88)</f>
        <v>0</v>
      </c>
      <c r="K89" s="154">
        <f t="shared" si="54"/>
        <v>0</v>
      </c>
      <c r="L89" s="40">
        <f>+VLOOKUP(A86,P4:Q36,2,0)</f>
        <v>0.25</v>
      </c>
      <c r="M89" s="161">
        <f>+VLOOKUP(A86,P4:R36,3,0)</f>
        <v>1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>
      <c r="A90" s="214" t="s">
        <v>36</v>
      </c>
      <c r="B90" s="162"/>
      <c r="C90" s="163"/>
      <c r="D90" s="192"/>
      <c r="E90" s="164">
        <f>+VLOOKUP($A$90,$P$5:$S$29,4,FALSE)</f>
        <v>0.92</v>
      </c>
      <c r="F90" s="100">
        <f>+D90*E90</f>
        <v>0</v>
      </c>
      <c r="G90" s="165">
        <f>+F90*$H$96</f>
        <v>0</v>
      </c>
      <c r="H90" s="166"/>
      <c r="I90" s="165">
        <f>+F90*$H$96</f>
        <v>0</v>
      </c>
      <c r="J90" s="47">
        <f>+MIN($G$96*$M$90,G90)</f>
        <v>0</v>
      </c>
      <c r="K90" s="47"/>
      <c r="L90" s="167">
        <f t="shared" ref="L90:L96" si="55">+VLOOKUP($A$90,$P$5:$S$29,2,FALSE)</f>
        <v>0.9</v>
      </c>
      <c r="M90" s="167">
        <f t="shared" ref="M90:M96" si="56">+VLOOKUP($A$90,$P$5:$R$29,3,FALSE)</f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>
      <c r="A91" s="203"/>
      <c r="B91" s="130"/>
      <c r="C91" s="155"/>
      <c r="D91" s="181"/>
      <c r="E91" s="46">
        <f>+VLOOKUP($A$90,$P$5:$S$29,4,FALSE)</f>
        <v>0.92</v>
      </c>
      <c r="F91" s="104">
        <f t="shared" ref="F91:F95" si="57">+D91*E91</f>
        <v>0</v>
      </c>
      <c r="G91" s="165">
        <f t="shared" ref="G91:G95" si="58">+F91*$H$96</f>
        <v>0</v>
      </c>
      <c r="H91" s="64"/>
      <c r="I91" s="165">
        <f t="shared" ref="I91:I95" si="59">+F91*$H$96</f>
        <v>0</v>
      </c>
      <c r="J91" s="47">
        <f t="shared" ref="J91:J95" si="60">+MIN($G$96*$M$90,G91)</f>
        <v>0</v>
      </c>
      <c r="K91" s="15"/>
      <c r="L91" s="17">
        <f t="shared" si="55"/>
        <v>0.9</v>
      </c>
      <c r="M91" s="17">
        <f t="shared" si="56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>
      <c r="A92" s="203" t="s">
        <v>37</v>
      </c>
      <c r="B92" s="133"/>
      <c r="C92" s="62"/>
      <c r="D92" s="186"/>
      <c r="E92" s="63">
        <f>+VLOOKUP($A$92,$P$5:$S$29,4,FALSE)</f>
        <v>0.79</v>
      </c>
      <c r="F92" s="104">
        <f t="shared" si="57"/>
        <v>0</v>
      </c>
      <c r="G92" s="165">
        <f t="shared" si="58"/>
        <v>0</v>
      </c>
      <c r="H92" s="64"/>
      <c r="I92" s="165">
        <f t="shared" si="59"/>
        <v>0</v>
      </c>
      <c r="J92" s="47">
        <f t="shared" si="60"/>
        <v>0</v>
      </c>
      <c r="K92" s="15"/>
      <c r="L92" s="17">
        <f t="shared" si="55"/>
        <v>0.9</v>
      </c>
      <c r="M92" s="17">
        <f t="shared" si="56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>
      <c r="A93" s="203"/>
      <c r="B93" s="133"/>
      <c r="C93" s="62"/>
      <c r="D93" s="186"/>
      <c r="E93" s="63">
        <f>+VLOOKUP($A$92,$P$5:$S$29,4,FALSE)</f>
        <v>0.79</v>
      </c>
      <c r="F93" s="104">
        <f t="shared" si="57"/>
        <v>0</v>
      </c>
      <c r="G93" s="165">
        <f t="shared" si="58"/>
        <v>0</v>
      </c>
      <c r="H93" s="64"/>
      <c r="I93" s="165">
        <f t="shared" si="59"/>
        <v>0</v>
      </c>
      <c r="J93" s="47">
        <f t="shared" si="60"/>
        <v>0</v>
      </c>
      <c r="K93" s="15"/>
      <c r="L93" s="17">
        <f t="shared" si="55"/>
        <v>0.9</v>
      </c>
      <c r="M93" s="17">
        <f t="shared" si="56"/>
        <v>0.25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>
      <c r="A94" s="203" t="s">
        <v>38</v>
      </c>
      <c r="B94" s="144"/>
      <c r="C94" s="84"/>
      <c r="D94" s="191"/>
      <c r="E94" s="85">
        <f>+VLOOKUP($A$94,$P$5:$S$29,4,FALSE)</f>
        <v>0.77</v>
      </c>
      <c r="F94" s="104">
        <f t="shared" si="57"/>
        <v>0</v>
      </c>
      <c r="G94" s="165">
        <f t="shared" si="58"/>
        <v>0</v>
      </c>
      <c r="H94" s="64"/>
      <c r="I94" s="165">
        <f t="shared" si="59"/>
        <v>0</v>
      </c>
      <c r="J94" s="47">
        <f t="shared" si="60"/>
        <v>0</v>
      </c>
      <c r="K94" s="15"/>
      <c r="L94" s="17">
        <f t="shared" si="55"/>
        <v>0.9</v>
      </c>
      <c r="M94" s="17">
        <f t="shared" si="56"/>
        <v>0.25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>
      <c r="A95" s="208"/>
      <c r="B95" s="144"/>
      <c r="C95" s="84"/>
      <c r="D95" s="191"/>
      <c r="E95" s="85">
        <f>+VLOOKUP($A$94,$P$5:$S$29,4,FALSE)</f>
        <v>0.77</v>
      </c>
      <c r="F95" s="104">
        <f t="shared" si="57"/>
        <v>0</v>
      </c>
      <c r="G95" s="165">
        <f t="shared" si="58"/>
        <v>0</v>
      </c>
      <c r="H95" s="64"/>
      <c r="I95" s="165">
        <f t="shared" si="59"/>
        <v>0</v>
      </c>
      <c r="J95" s="47">
        <f t="shared" si="60"/>
        <v>0</v>
      </c>
      <c r="K95" s="15"/>
      <c r="L95" s="17">
        <f t="shared" si="55"/>
        <v>0.9</v>
      </c>
      <c r="M95" s="17">
        <f t="shared" si="56"/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ht="15.75" thickBot="1">
      <c r="A96" s="151"/>
      <c r="B96" s="34"/>
      <c r="C96" s="34"/>
      <c r="D96" s="180">
        <f>SUM(D90:D95)</f>
        <v>0</v>
      </c>
      <c r="E96" s="94"/>
      <c r="F96" s="35">
        <f>SUM(F90:F95)</f>
        <v>0</v>
      </c>
      <c r="G96" s="35">
        <f>+MIN($F$113*L96,F96)</f>
        <v>0</v>
      </c>
      <c r="H96" s="137">
        <f>+IFERROR(G96/F96,0)</f>
        <v>0</v>
      </c>
      <c r="I96" s="35">
        <f>SUM(I90:I95)</f>
        <v>0</v>
      </c>
      <c r="J96" s="38">
        <f>SUM(J90:J95)</f>
        <v>0</v>
      </c>
      <c r="K96" s="154">
        <f>SUM(K90:K95)</f>
        <v>0</v>
      </c>
      <c r="L96" s="40">
        <f t="shared" si="55"/>
        <v>0.9</v>
      </c>
      <c r="M96" s="161">
        <f t="shared" si="56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>
      <c r="A97" s="221" t="str">
        <f>+P31</f>
        <v>HS Şemsiye Fonu Payları</v>
      </c>
      <c r="B97" s="162"/>
      <c r="C97" s="163"/>
      <c r="D97" s="192"/>
      <c r="E97" s="164">
        <f>+VLOOKUP($A$97,$P$4:$S$36,4,0)</f>
        <v>0.87</v>
      </c>
      <c r="F97" s="100">
        <f>+D97*E97</f>
        <v>0</v>
      </c>
      <c r="G97" s="165">
        <f>+F97*$H$99</f>
        <v>0</v>
      </c>
      <c r="H97" s="166"/>
      <c r="I97" s="165">
        <f>+F97*$H$99</f>
        <v>0</v>
      </c>
      <c r="J97" s="47">
        <f>+MIN($G$99*$M$97,G97)</f>
        <v>0</v>
      </c>
      <c r="K97" s="47"/>
      <c r="L97" s="167">
        <f>+VLOOKUP($A$97,P4:Q36,2,0)</f>
        <v>0.5</v>
      </c>
      <c r="M97" s="167">
        <f>+VLOOKUP($A$97,P4:R36,3,0)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>
      <c r="A98" s="222"/>
      <c r="B98" s="168"/>
      <c r="C98" s="155"/>
      <c r="D98" s="181"/>
      <c r="E98" s="164">
        <f>+VLOOKUP($A$97,$P$4:$S$36,4,0)</f>
        <v>0.87</v>
      </c>
      <c r="F98" s="104">
        <f t="shared" ref="F98" si="61">+D98*E98</f>
        <v>0</v>
      </c>
      <c r="G98" s="165">
        <f>+F98*$H$99</f>
        <v>0</v>
      </c>
      <c r="H98" s="64"/>
      <c r="I98" s="165">
        <f>+F98*$H$99</f>
        <v>0</v>
      </c>
      <c r="J98" s="47">
        <f>+MIN($G$99*$M$97,G98)</f>
        <v>0</v>
      </c>
      <c r="K98" s="131"/>
      <c r="L98" s="17">
        <f>+VLOOKUP($A$97,P5:Q33,2,0)</f>
        <v>0.5</v>
      </c>
      <c r="M98" s="17">
        <f>+VLOOKUP($A$97,P5:R33,3,0)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ht="15.75" thickBot="1">
      <c r="A99" s="151"/>
      <c r="B99" s="34"/>
      <c r="C99" s="34"/>
      <c r="D99" s="180">
        <f>SUM(D97:D98)</f>
        <v>0</v>
      </c>
      <c r="E99" s="94"/>
      <c r="F99" s="35">
        <f>SUM(F97:F98)</f>
        <v>0</v>
      </c>
      <c r="G99" s="35">
        <f>+MIN($F$113*L99,F99)</f>
        <v>0</v>
      </c>
      <c r="H99" s="137">
        <f>+IFERROR(G99/F99,0)</f>
        <v>0</v>
      </c>
      <c r="I99" s="35">
        <f>SUM(I97:I98)</f>
        <v>0</v>
      </c>
      <c r="J99" s="35">
        <f>SUM(J97:J98)</f>
        <v>0</v>
      </c>
      <c r="K99" s="35">
        <f>SUM(K97:K98)</f>
        <v>0</v>
      </c>
      <c r="L99" s="41">
        <f>+VLOOKUP($A$97,$P$4:$Q$36,2,0)</f>
        <v>0.5</v>
      </c>
      <c r="M99" s="41">
        <f>+VLOOKUP($A$97,$P$4:$R$36,3,0)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>
      <c r="A100" s="220" t="str">
        <f>+P32</f>
        <v>BA Şemsiye Fonu Payları</v>
      </c>
      <c r="B100" s="169"/>
      <c r="C100" s="62"/>
      <c r="D100" s="186"/>
      <c r="E100" s="63">
        <f>+VLOOKUP($A$100,$P$4:$S$36,4,0)</f>
        <v>0.96</v>
      </c>
      <c r="F100" s="104">
        <f>+D100*E100</f>
        <v>0</v>
      </c>
      <c r="G100" s="165">
        <f>+F100*$H$102</f>
        <v>0</v>
      </c>
      <c r="H100" s="64"/>
      <c r="I100" s="165">
        <f>+F100*$H$102</f>
        <v>0</v>
      </c>
      <c r="J100" s="47">
        <f>+MIN($G$102*$M$100,G100)</f>
        <v>0</v>
      </c>
      <c r="K100" s="16"/>
      <c r="L100" s="17">
        <f>+VLOOKUP($A$100,P6:Q36,2,0)</f>
        <v>0.5</v>
      </c>
      <c r="M100" s="17">
        <f>+VLOOKUP($A$100,P6:R36,3,0)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>
      <c r="A101" s="222"/>
      <c r="B101" s="169"/>
      <c r="C101" s="62"/>
      <c r="D101" s="186"/>
      <c r="E101" s="63">
        <f>+VLOOKUP($A$100,$P$4:$S$36,4,0)</f>
        <v>0.96</v>
      </c>
      <c r="F101" s="104">
        <f>+D101*E101</f>
        <v>0</v>
      </c>
      <c r="G101" s="165">
        <f>+F101*$H$102</f>
        <v>0</v>
      </c>
      <c r="H101" s="64"/>
      <c r="I101" s="165">
        <f>+F101*$H$102</f>
        <v>0</v>
      </c>
      <c r="J101" s="47">
        <f>+MIN($G$102*$M$100,G101)</f>
        <v>0</v>
      </c>
      <c r="K101" s="16"/>
      <c r="L101" s="17">
        <f>+VLOOKUP($A$100,P7:Q40,2,0)</f>
        <v>0.5</v>
      </c>
      <c r="M101" s="17">
        <f>+VLOOKUP($A$100,P7:R40,3,0)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ht="15.75" thickBot="1">
      <c r="A102" s="151"/>
      <c r="B102" s="34"/>
      <c r="C102" s="34"/>
      <c r="D102" s="180">
        <f>SUM(D100:D101)</f>
        <v>0</v>
      </c>
      <c r="E102" s="94"/>
      <c r="F102" s="35">
        <f>SUM(F100:F101)</f>
        <v>0</v>
      </c>
      <c r="G102" s="35">
        <f>+MIN($F$113*L102,F102)</f>
        <v>0</v>
      </c>
      <c r="H102" s="137">
        <f>+IFERROR(G102/F102,0)</f>
        <v>0</v>
      </c>
      <c r="I102" s="35">
        <f>SUM(I100:I101)</f>
        <v>0</v>
      </c>
      <c r="J102" s="35">
        <f>SUM(J100:J101)</f>
        <v>0</v>
      </c>
      <c r="K102" s="35">
        <f>SUM(K100:K101)</f>
        <v>0</v>
      </c>
      <c r="L102" s="41">
        <f>+VLOOKUP($A$100,$P$4:$Q$36,2,0)</f>
        <v>0.5</v>
      </c>
      <c r="M102" s="41">
        <f>+VLOOKUP($A$100,$P$4:$R$36,3,0)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>
      <c r="A103" s="220" t="s">
        <v>45</v>
      </c>
      <c r="B103" s="169"/>
      <c r="C103" s="62"/>
      <c r="D103" s="186"/>
      <c r="E103" s="63">
        <f>+VLOOKUP($A$103,$P$4:$S$36,4,0)</f>
        <v>0.98</v>
      </c>
      <c r="F103" s="104">
        <f>+D103*E103</f>
        <v>0</v>
      </c>
      <c r="G103" s="165">
        <f>+F103*$H$105</f>
        <v>0</v>
      </c>
      <c r="H103" s="64"/>
      <c r="I103" s="165">
        <f>+F103*$H$105</f>
        <v>0</v>
      </c>
      <c r="J103" s="47">
        <f>+MIN($G$105*$M$103,G103)</f>
        <v>0</v>
      </c>
      <c r="K103" s="16"/>
      <c r="L103" s="17">
        <f>+VLOOKUP($A$103,P9:Q41,2,0)</f>
        <v>0.5</v>
      </c>
      <c r="M103" s="17">
        <f>+VLOOKUP($A$103,P9:R41,3,0)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>
      <c r="A104" s="222"/>
      <c r="B104" s="169"/>
      <c r="C104" s="62"/>
      <c r="D104" s="186"/>
      <c r="E104" s="63">
        <f>+VLOOKUP($A$103,$P$4:$S$36,4,0)</f>
        <v>0.98</v>
      </c>
      <c r="F104" s="104">
        <f>+D104*E104</f>
        <v>0</v>
      </c>
      <c r="G104" s="165">
        <f>+F104*$H$105</f>
        <v>0</v>
      </c>
      <c r="H104" s="64"/>
      <c r="I104" s="165">
        <f>+F104*$H$105</f>
        <v>0</v>
      </c>
      <c r="J104" s="47">
        <f>+MIN($G$105*$M$103,G104)</f>
        <v>0</v>
      </c>
      <c r="K104" s="16"/>
      <c r="L104" s="17">
        <f>+VLOOKUP($A$103,P10:Q41,2,0)</f>
        <v>0.5</v>
      </c>
      <c r="M104" s="17">
        <f>+VLOOKUP($A$103,P10:R41,3,0)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ht="15.75" thickBot="1">
      <c r="A105" s="151"/>
      <c r="B105" s="34"/>
      <c r="C105" s="34"/>
      <c r="D105" s="180">
        <f>SUM(D103:D104)</f>
        <v>0</v>
      </c>
      <c r="E105" s="94"/>
      <c r="F105" s="35">
        <f>SUM(F103:F104)</f>
        <v>0</v>
      </c>
      <c r="G105" s="35">
        <f>+MIN($F$113*L105,F105)</f>
        <v>0</v>
      </c>
      <c r="H105" s="137">
        <f>+IFERROR(G105/F105,0)</f>
        <v>0</v>
      </c>
      <c r="I105" s="35">
        <f>SUM(I103:I104)</f>
        <v>0</v>
      </c>
      <c r="J105" s="35">
        <f>SUM(J103:J104)</f>
        <v>0</v>
      </c>
      <c r="K105" s="35">
        <f>SUM(K103:K104)</f>
        <v>0</v>
      </c>
      <c r="L105" s="41">
        <f>+VLOOKUP($A$103,$P$4:$Q$36,2,0)</f>
        <v>0.5</v>
      </c>
      <c r="M105" s="41">
        <f>+VLOOKUP($A$103,$P$4:$R$36,3,0)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>
      <c r="A106" s="220" t="s">
        <v>42</v>
      </c>
      <c r="B106" s="65"/>
      <c r="C106" s="16"/>
      <c r="D106" s="179"/>
      <c r="E106" s="99">
        <f>+VLOOKUP($A$106,$P$4:$S$36,4,0)</f>
        <v>1</v>
      </c>
      <c r="F106" s="104">
        <f>+D106*E106</f>
        <v>0</v>
      </c>
      <c r="G106" s="13">
        <f>+F106*$H$108</f>
        <v>0</v>
      </c>
      <c r="H106" s="64"/>
      <c r="I106" s="13">
        <f>+F106*$H$108</f>
        <v>0</v>
      </c>
      <c r="J106" s="15">
        <f>+MIN($G$108*$M$106,G106)</f>
        <v>0</v>
      </c>
      <c r="K106" s="16"/>
      <c r="L106" s="17">
        <f>+VLOOKUP($A$106,$P$4:$R$36,2,0)</f>
        <v>0.5</v>
      </c>
      <c r="M106" s="17">
        <f>+VLOOKUP($A$106,$P$4:$R$36,3,0)</f>
        <v>1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ht="15.75" thickBot="1">
      <c r="A107" s="222"/>
      <c r="B107" s="65"/>
      <c r="C107" s="16"/>
      <c r="D107" s="179"/>
      <c r="E107" s="99">
        <f>+VLOOKUP($A$106,$P$4:$S$36,4,0)</f>
        <v>1</v>
      </c>
      <c r="F107" s="104">
        <f>+D107*E107</f>
        <v>0</v>
      </c>
      <c r="G107" s="13">
        <f>+F107*$H$108</f>
        <v>0</v>
      </c>
      <c r="H107" s="64"/>
      <c r="I107" s="13">
        <f>+F107*$H$108</f>
        <v>0</v>
      </c>
      <c r="J107" s="15">
        <f>+MIN($G$108*$M$106,G107)</f>
        <v>0</v>
      </c>
      <c r="K107" s="16"/>
      <c r="L107" s="17">
        <f>+VLOOKUP($A$106,$P$4:$R$36,2,0)</f>
        <v>0.5</v>
      </c>
      <c r="M107" s="17">
        <f>+VLOOKUP($A$106,$P$4:$R$36,3,0)</f>
        <v>1</v>
      </c>
    </row>
    <row r="108" spans="1:29" ht="15.75" thickBot="1">
      <c r="A108" s="151"/>
      <c r="B108" s="34"/>
      <c r="C108" s="34"/>
      <c r="D108" s="180">
        <f>SUM(D106:D107)</f>
        <v>0</v>
      </c>
      <c r="E108" s="94"/>
      <c r="F108" s="35">
        <f>SUM(F106:F107)</f>
        <v>0</v>
      </c>
      <c r="G108" s="35">
        <f>+MIN($F$113*L108,F108)</f>
        <v>0</v>
      </c>
      <c r="H108" s="137">
        <f>+IFERROR(G108/F108,0)</f>
        <v>0</v>
      </c>
      <c r="I108" s="35">
        <f>SUM(I106:I107)</f>
        <v>0</v>
      </c>
      <c r="J108" s="35">
        <f>SUM(J106:J107)</f>
        <v>0</v>
      </c>
      <c r="K108" s="35">
        <f>SUM(K106:K107)</f>
        <v>0</v>
      </c>
      <c r="L108" s="41">
        <f>+VLOOKUP(A106,P4:Q36,2,0)</f>
        <v>0.5</v>
      </c>
      <c r="M108" s="41">
        <f>+VLOOKUP(A106,P4:R36,3,0)</f>
        <v>1</v>
      </c>
    </row>
    <row r="109" spans="1:29">
      <c r="A109" s="220" t="s">
        <v>49</v>
      </c>
      <c r="B109" s="65"/>
      <c r="C109" s="16"/>
      <c r="D109" s="179"/>
      <c r="E109" s="99">
        <f>+VLOOKUP($A$109,$P$4:$S$36,4,0)</f>
        <v>0</v>
      </c>
      <c r="F109" s="104">
        <f>+D109*E109</f>
        <v>0</v>
      </c>
      <c r="G109" s="13">
        <f>+F109*$H$111</f>
        <v>0</v>
      </c>
      <c r="H109" s="64"/>
      <c r="I109" s="13">
        <f>+F109*$H$111</f>
        <v>0</v>
      </c>
      <c r="J109" s="15">
        <f>+MIN($G$111*$M$109,G109)</f>
        <v>0</v>
      </c>
      <c r="K109" s="16"/>
      <c r="L109" s="17">
        <f>+VLOOKUP($A$109,$P$4:$R$36,2,0)</f>
        <v>0</v>
      </c>
      <c r="M109" s="17">
        <f>+VLOOKUP($A$109,$P$4:$R$36,3,0)</f>
        <v>0</v>
      </c>
    </row>
    <row r="110" spans="1:29" ht="15.75" thickBot="1">
      <c r="A110" s="222"/>
      <c r="B110" s="65"/>
      <c r="C110" s="16"/>
      <c r="D110" s="179"/>
      <c r="E110" s="99">
        <f>+VLOOKUP($A$109,$P$4:$S$36,4,0)</f>
        <v>0</v>
      </c>
      <c r="F110" s="104">
        <f>+D110*E110</f>
        <v>0</v>
      </c>
      <c r="G110" s="13">
        <f>+F110*$H$111</f>
        <v>0</v>
      </c>
      <c r="H110" s="64"/>
      <c r="I110" s="13">
        <f>+F110*$H$111</f>
        <v>0</v>
      </c>
      <c r="J110" s="15">
        <f>+MIN($G$111*$M$109,G110)</f>
        <v>0</v>
      </c>
      <c r="K110" s="16"/>
      <c r="L110" s="17">
        <f>+VLOOKUP($A$109,$P$4:$R$36,2,0)</f>
        <v>0</v>
      </c>
      <c r="M110" s="17">
        <f>+VLOOKUP($A$109,$P$4:$R$36,3,0)</f>
        <v>0</v>
      </c>
    </row>
    <row r="111" spans="1:29" ht="15.75" thickBot="1">
      <c r="A111" s="151"/>
      <c r="B111" s="34"/>
      <c r="C111" s="34"/>
      <c r="D111" s="180">
        <f>SUM(D109:D110)</f>
        <v>0</v>
      </c>
      <c r="E111" s="170"/>
      <c r="F111" s="35">
        <f>SUM(F109:F110)</f>
        <v>0</v>
      </c>
      <c r="G111" s="35">
        <f>+MIN($F$113*L111,F111)</f>
        <v>0</v>
      </c>
      <c r="H111" s="137">
        <f>+IFERROR(G111/F111,0)</f>
        <v>0</v>
      </c>
      <c r="I111" s="35">
        <f>SUM(I109:I110)</f>
        <v>0</v>
      </c>
      <c r="J111" s="35">
        <f>SUM(J109:J110)</f>
        <v>0</v>
      </c>
      <c r="K111" s="35">
        <f>SUM(K109:K110)</f>
        <v>0</v>
      </c>
      <c r="L111" s="41">
        <f>+VLOOKUP(A109,P4:Q36,2,0)</f>
        <v>0</v>
      </c>
      <c r="M111" s="41">
        <f>+VLOOKUP(A109,P4:R36,3,0)</f>
        <v>0</v>
      </c>
    </row>
    <row r="112" spans="1:29" s="5" customFormat="1" ht="15.75" thickBot="1">
      <c r="A112"/>
      <c r="B112"/>
      <c r="C112"/>
      <c r="D112" s="177"/>
      <c r="E112"/>
      <c r="F112" s="75"/>
      <c r="G112" s="75"/>
      <c r="J112" s="75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5" customFormat="1" ht="15.75" thickBot="1">
      <c r="A113" s="171" t="s">
        <v>44</v>
      </c>
      <c r="B113" s="172"/>
      <c r="C113" s="172"/>
      <c r="D113" s="193"/>
      <c r="E113" s="172"/>
      <c r="F113" s="173">
        <f>+F10+F26+F36+F49+F62+F75+F85+F89+F96+F99+F108+F111+F102+F105</f>
        <v>0</v>
      </c>
      <c r="G113" s="173">
        <f>+G10+G26+G36+G49+G62+G75+G85+G89+G96+G99+G108+G111+G102+G105</f>
        <v>0</v>
      </c>
      <c r="H113" s="173"/>
      <c r="I113" s="173"/>
      <c r="J113" s="173">
        <f>+J10+J26+J36+J49+J62+J75+J85+J89+J96+J99+J108+J111+J102+J105</f>
        <v>0</v>
      </c>
      <c r="K113" s="173"/>
      <c r="L113" s="173"/>
      <c r="M113" s="174"/>
      <c r="N113" s="2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5" spans="1:29" s="5" customFormat="1">
      <c r="A115"/>
      <c r="B115"/>
      <c r="C115"/>
      <c r="D115" s="177"/>
      <c r="E115"/>
      <c r="F115" s="142"/>
      <c r="G115" s="142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>
      <c r="A116"/>
      <c r="B116"/>
      <c r="C116"/>
      <c r="D116" s="177"/>
      <c r="E116"/>
      <c r="F116" s="175"/>
      <c r="G11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9" spans="1:29" s="5" customFormat="1">
      <c r="A119"/>
      <c r="B119"/>
      <c r="C119"/>
      <c r="D119" s="177"/>
      <c r="E119"/>
      <c r="F119" s="142"/>
      <c r="G119" s="141"/>
      <c r="J119"/>
      <c r="K119"/>
      <c r="L119"/>
      <c r="M119"/>
      <c r="N119" s="2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s="5" customFormat="1">
      <c r="A120"/>
      <c r="B120"/>
      <c r="C120"/>
      <c r="D120" s="177"/>
      <c r="E120"/>
      <c r="F120"/>
      <c r="G120" s="176"/>
      <c r="J120"/>
      <c r="K120"/>
      <c r="L120"/>
      <c r="M120"/>
      <c r="N120" s="2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2" spans="1:29" s="5" customFormat="1" ht="33.75" customHeight="1">
      <c r="A122"/>
      <c r="B122"/>
      <c r="C122"/>
      <c r="D122" s="177"/>
      <c r="E122"/>
      <c r="F122"/>
      <c r="G122"/>
      <c r="J122"/>
      <c r="K122"/>
      <c r="L122"/>
      <c r="M122"/>
      <c r="N122" s="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</sheetData>
  <mergeCells count="30">
    <mergeCell ref="A109:A110"/>
    <mergeCell ref="A97:A98"/>
    <mergeCell ref="A100:A101"/>
    <mergeCell ref="A106:A107"/>
    <mergeCell ref="A79:A81"/>
    <mergeCell ref="A82:A84"/>
    <mergeCell ref="A86:A88"/>
    <mergeCell ref="A90:A91"/>
    <mergeCell ref="A92:A93"/>
    <mergeCell ref="A94:A95"/>
    <mergeCell ref="A103:A104"/>
    <mergeCell ref="A76:A78"/>
    <mergeCell ref="A33:A35"/>
    <mergeCell ref="A37:A40"/>
    <mergeCell ref="A45:A48"/>
    <mergeCell ref="A50:A52"/>
    <mergeCell ref="A53:A55"/>
    <mergeCell ref="A56:A58"/>
    <mergeCell ref="A59:A61"/>
    <mergeCell ref="A63:A65"/>
    <mergeCell ref="A66:A68"/>
    <mergeCell ref="A69:A71"/>
    <mergeCell ref="A72:A74"/>
    <mergeCell ref="A41:A44"/>
    <mergeCell ref="A30:A32"/>
    <mergeCell ref="A5:A9"/>
    <mergeCell ref="A11:A15"/>
    <mergeCell ref="A16:A20"/>
    <mergeCell ref="A21:A25"/>
    <mergeCell ref="A27:A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D996-F4EE-48D9-91F8-E13046FCDE00}">
  <sheetPr>
    <tabColor rgb="FFFFFF00"/>
  </sheetPr>
  <dimension ref="A1:AC83"/>
  <sheetViews>
    <sheetView topLeftCell="A4" zoomScale="70" zoomScaleNormal="70" workbookViewId="0">
      <selection activeCell="D5" sqref="D5"/>
    </sheetView>
  </sheetViews>
  <sheetFormatPr defaultRowHeight="1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3" ht="15.75" thickBot="1">
      <c r="F1" s="1" t="s">
        <v>0</v>
      </c>
      <c r="G1" s="1" t="s">
        <v>1</v>
      </c>
      <c r="H1" s="1"/>
      <c r="I1" s="1"/>
      <c r="J1" s="1" t="s">
        <v>2</v>
      </c>
    </row>
    <row r="2" spans="1:23">
      <c r="F2" s="3">
        <f>+F74</f>
        <v>0</v>
      </c>
      <c r="G2" s="3">
        <f>+G74</f>
        <v>0</v>
      </c>
      <c r="H2" s="4"/>
      <c r="I2" s="4"/>
      <c r="J2" s="3">
        <f>+J74</f>
        <v>0</v>
      </c>
    </row>
    <row r="3" spans="1:23" ht="15.75" thickBot="1">
      <c r="P3" s="226" t="s">
        <v>47</v>
      </c>
      <c r="Q3" s="226"/>
      <c r="R3" s="226"/>
      <c r="S3" s="226"/>
      <c r="T3" s="226"/>
      <c r="U3" s="226"/>
      <c r="V3" s="226"/>
      <c r="W3" s="226"/>
    </row>
    <row r="4" spans="1:23" ht="70.5" customHeight="1" thickTop="1" thickBot="1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3" ht="15.75" thickTop="1">
      <c r="A5" s="204" t="s">
        <v>14</v>
      </c>
      <c r="B5" s="13"/>
      <c r="C5" s="13"/>
      <c r="D5" s="178"/>
      <c r="E5" s="14">
        <f>+VLOOKUP($A$5,$P$5:$S$26,4,FALSE)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 t="shared" ref="L5:L10" si="0">+VLOOKUP($A$5,$P$5:$Q$26,2,FALSE)</f>
        <v>1</v>
      </c>
      <c r="M5" s="17">
        <f t="shared" ref="M5:M10" si="1">+VLOOKUP($A$5,$P$5:$R$26,3,FALSE)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3">
      <c r="A6" s="205"/>
      <c r="B6" s="13"/>
      <c r="C6" s="13"/>
      <c r="D6" s="179"/>
      <c r="E6" s="14">
        <f>+VLOOKUP($A$5,$P$5:$S$26,4,FALSE)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2">MIN($G$10*$M$5,G6)</f>
        <v>0</v>
      </c>
      <c r="K6" s="16"/>
      <c r="L6" s="17">
        <f t="shared" si="0"/>
        <v>1</v>
      </c>
      <c r="M6" s="17">
        <f t="shared" si="1"/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3" ht="15.75" thickBot="1">
      <c r="A7" s="205"/>
      <c r="B7" s="13"/>
      <c r="C7" s="13"/>
      <c r="D7" s="179"/>
      <c r="E7" s="14">
        <f>+VLOOKUP($A$5,$P$5:$S$26,4,FALSE)</f>
        <v>1</v>
      </c>
      <c r="F7" s="13">
        <f t="shared" ref="F7:F9" si="3">+D7*E7</f>
        <v>0</v>
      </c>
      <c r="G7" s="13">
        <f>+F7*$H$10</f>
        <v>0</v>
      </c>
      <c r="H7" s="13"/>
      <c r="I7" s="13">
        <f>+F7*$H$10</f>
        <v>0</v>
      </c>
      <c r="J7" s="15">
        <f t="shared" si="2"/>
        <v>0</v>
      </c>
      <c r="K7" s="16"/>
      <c r="L7" s="17">
        <f t="shared" si="0"/>
        <v>1</v>
      </c>
      <c r="M7" s="17">
        <f t="shared" si="1"/>
        <v>1</v>
      </c>
      <c r="N7" s="18"/>
      <c r="P7" s="26" t="s">
        <v>17</v>
      </c>
      <c r="Q7" s="27">
        <v>1</v>
      </c>
      <c r="R7" s="27">
        <v>0.35</v>
      </c>
      <c r="S7" s="28">
        <v>0.79</v>
      </c>
      <c r="T7" s="22"/>
    </row>
    <row r="8" spans="1:23" ht="15.75" thickBot="1">
      <c r="A8" s="205"/>
      <c r="B8" s="13"/>
      <c r="C8" s="13"/>
      <c r="D8" s="179"/>
      <c r="E8" s="14">
        <f>+VLOOKUP($A$5,$P$5:$S$26,4,FALSE)</f>
        <v>1</v>
      </c>
      <c r="F8" s="13">
        <f t="shared" si="3"/>
        <v>0</v>
      </c>
      <c r="G8" s="13">
        <f>+F8*$H$10</f>
        <v>0</v>
      </c>
      <c r="H8" s="13"/>
      <c r="I8" s="13">
        <f>+F8*$H$10</f>
        <v>0</v>
      </c>
      <c r="J8" s="15">
        <f t="shared" si="2"/>
        <v>0</v>
      </c>
      <c r="K8" s="16"/>
      <c r="L8" s="17">
        <f t="shared" si="0"/>
        <v>1</v>
      </c>
      <c r="M8" s="17">
        <f t="shared" si="1"/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3" ht="15.75" thickBot="1">
      <c r="A9" s="206"/>
      <c r="B9" s="13"/>
      <c r="C9" s="13"/>
      <c r="D9" s="179"/>
      <c r="E9" s="14">
        <f>+VLOOKUP($A$5,$P$5:$S$26,4,FALSE)</f>
        <v>1</v>
      </c>
      <c r="F9" s="13">
        <f t="shared" si="3"/>
        <v>0</v>
      </c>
      <c r="G9" s="13">
        <f>+F9*$H$10</f>
        <v>0</v>
      </c>
      <c r="H9" s="13"/>
      <c r="I9" s="13">
        <f>+F9*$H$10</f>
        <v>0</v>
      </c>
      <c r="J9" s="15">
        <f t="shared" si="2"/>
        <v>0</v>
      </c>
      <c r="K9" s="16"/>
      <c r="L9" s="17">
        <f t="shared" si="0"/>
        <v>1</v>
      </c>
      <c r="M9" s="17">
        <f t="shared" si="1"/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3" ht="15.75" thickBot="1">
      <c r="A10" s="33"/>
      <c r="B10" s="34"/>
      <c r="C10" s="34"/>
      <c r="D10" s="180"/>
      <c r="E10" s="36"/>
      <c r="F10" s="35">
        <f>SUM(F5:F9)</f>
        <v>0</v>
      </c>
      <c r="G10" s="35">
        <f>+MIN($F$74*L10,F10)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129" t="s">
        <v>10</v>
      </c>
      <c r="L10" s="40">
        <f t="shared" si="0"/>
        <v>1</v>
      </c>
      <c r="M10" s="41">
        <f t="shared" si="1"/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3" ht="15.75" thickBot="1">
      <c r="A11" s="207" t="s">
        <v>15</v>
      </c>
      <c r="B11" s="43"/>
      <c r="C11" s="44"/>
      <c r="D11" s="181"/>
      <c r="E11" s="46">
        <f>+VLOOKUP($A$11,$P$5:$S$26,4,FALSE)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+VLOOKUP($A$11,$P$5:$Q$26,2,FALSE)</f>
        <v>1</v>
      </c>
      <c r="M11" s="17">
        <f>+VLOOKUP($A$11,$P$5:$R$26,3,FALSE)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3">
      <c r="A12" s="203"/>
      <c r="B12" s="43"/>
      <c r="C12" s="44"/>
      <c r="D12" s="181"/>
      <c r="E12" s="46">
        <f>+VLOOKUP($A$11,$P$5:$S$26,4,FALSE)</f>
        <v>0.94</v>
      </c>
      <c r="F12" s="13">
        <f t="shared" ref="F12:F15" si="4">D12*E12</f>
        <v>0</v>
      </c>
      <c r="G12" s="13">
        <f t="shared" ref="G12:G25" si="5">+F12*$H$26</f>
        <v>0</v>
      </c>
      <c r="H12" s="13"/>
      <c r="I12" s="13">
        <f t="shared" ref="I12:I25" si="6">+F12*$H$26</f>
        <v>0</v>
      </c>
      <c r="J12" s="15">
        <f t="shared" ref="J12:J25" si="7">MIN($G$26*$M$11,G12)</f>
        <v>0</v>
      </c>
      <c r="K12" s="15"/>
      <c r="L12" s="17">
        <f>+VLOOKUP($A$11,$P$5:$Q$26,2,FALSE)</f>
        <v>1</v>
      </c>
      <c r="M12" s="17">
        <f>+VLOOKUP($A$11,$P$5:$R$26,3,FALSE)</f>
        <v>0.35</v>
      </c>
      <c r="N12" s="42"/>
      <c r="P12" s="57" t="s">
        <v>22</v>
      </c>
      <c r="Q12" s="58">
        <v>1</v>
      </c>
      <c r="R12" s="58">
        <v>0.25</v>
      </c>
      <c r="S12" s="59">
        <v>0.89</v>
      </c>
      <c r="T12" s="22"/>
    </row>
    <row r="13" spans="1:23">
      <c r="A13" s="203"/>
      <c r="B13" s="43"/>
      <c r="C13" s="44"/>
      <c r="D13" s="181"/>
      <c r="E13" s="46">
        <f>+VLOOKUP($A$11,$P$5:$S$26,4,FALSE)</f>
        <v>0.94</v>
      </c>
      <c r="F13" s="13">
        <f t="shared" si="4"/>
        <v>0</v>
      </c>
      <c r="G13" s="13">
        <f t="shared" si="5"/>
        <v>0</v>
      </c>
      <c r="H13" s="13"/>
      <c r="I13" s="13">
        <f t="shared" si="6"/>
        <v>0</v>
      </c>
      <c r="J13" s="15">
        <f t="shared" si="7"/>
        <v>0</v>
      </c>
      <c r="K13" s="15"/>
      <c r="L13" s="17">
        <f>+VLOOKUP($A$11,$P$5:$Q$26,2,FALSE)</f>
        <v>1</v>
      </c>
      <c r="M13" s="17">
        <f>+VLOOKUP($A$11,$P$5:$R$26,3,FALSE)</f>
        <v>0.35</v>
      </c>
      <c r="N13" s="18"/>
      <c r="P13" s="66" t="s">
        <v>23</v>
      </c>
      <c r="Q13" s="67">
        <v>1</v>
      </c>
      <c r="R13" s="67">
        <v>0.25</v>
      </c>
      <c r="S13" s="68">
        <v>0.89</v>
      </c>
      <c r="T13" s="22"/>
    </row>
    <row r="14" spans="1:23">
      <c r="A14" s="203"/>
      <c r="B14" s="43"/>
      <c r="C14" s="44"/>
      <c r="D14" s="181"/>
      <c r="E14" s="46">
        <f>+VLOOKUP($A$11,$P$5:$S$26,4,FALSE)</f>
        <v>0.94</v>
      </c>
      <c r="F14" s="13">
        <f t="shared" si="4"/>
        <v>0</v>
      </c>
      <c r="G14" s="13">
        <f t="shared" si="5"/>
        <v>0</v>
      </c>
      <c r="H14" s="13"/>
      <c r="I14" s="13">
        <f t="shared" si="6"/>
        <v>0</v>
      </c>
      <c r="J14" s="15">
        <f t="shared" si="7"/>
        <v>0</v>
      </c>
      <c r="K14" s="15"/>
      <c r="L14" s="17">
        <f>+VLOOKUP($A$11,$P$5:$Q$26,2,FALSE)</f>
        <v>1</v>
      </c>
      <c r="M14" s="17">
        <f>+VLOOKUP($A$11,$P$5:$R$26,3,FALSE)</f>
        <v>0.35</v>
      </c>
      <c r="N14" s="18"/>
      <c r="P14" s="69" t="s">
        <v>24</v>
      </c>
      <c r="Q14" s="70">
        <v>1</v>
      </c>
      <c r="R14" s="70">
        <v>0.25</v>
      </c>
      <c r="S14" s="71">
        <v>0.88</v>
      </c>
      <c r="T14" s="22"/>
    </row>
    <row r="15" spans="1:23" ht="15.75" thickBot="1">
      <c r="A15" s="203"/>
      <c r="B15" s="43"/>
      <c r="C15" s="44"/>
      <c r="D15" s="181"/>
      <c r="E15" s="46">
        <f>+VLOOKUP($A$11,$P$5:$S$26,4,FALSE)</f>
        <v>0.94</v>
      </c>
      <c r="F15" s="13">
        <f t="shared" si="4"/>
        <v>0</v>
      </c>
      <c r="G15" s="13">
        <f t="shared" si="5"/>
        <v>0</v>
      </c>
      <c r="H15" s="13"/>
      <c r="I15" s="13">
        <f t="shared" si="6"/>
        <v>0</v>
      </c>
      <c r="J15" s="15">
        <f t="shared" si="7"/>
        <v>0</v>
      </c>
      <c r="K15" s="15"/>
      <c r="L15" s="17">
        <f>+VLOOKUP($A$11,$P$5:$Q$26,2,FALSE)</f>
        <v>1</v>
      </c>
      <c r="M15" s="17">
        <f>+VLOOKUP($A$11,$P$5:$R$26,3,FALSE)</f>
        <v>0.35</v>
      </c>
      <c r="N15" s="18"/>
      <c r="P15" s="72" t="s">
        <v>25</v>
      </c>
      <c r="Q15" s="73">
        <v>1</v>
      </c>
      <c r="R15" s="73">
        <v>0.25</v>
      </c>
      <c r="S15" s="74">
        <v>0.86</v>
      </c>
      <c r="T15" s="22"/>
    </row>
    <row r="16" spans="1:23">
      <c r="A16" s="203" t="s">
        <v>16</v>
      </c>
      <c r="B16" s="60"/>
      <c r="C16" s="61"/>
      <c r="D16" s="182"/>
      <c r="E16" s="63">
        <f>+VLOOKUP($A$16,$P$5:$S$26,4,FALSE)</f>
        <v>0.81</v>
      </c>
      <c r="F16" s="13">
        <f>+D16*E16</f>
        <v>0</v>
      </c>
      <c r="G16" s="13">
        <f>+F16*$H$26</f>
        <v>0</v>
      </c>
      <c r="H16" s="64"/>
      <c r="I16" s="13">
        <f t="shared" si="6"/>
        <v>0</v>
      </c>
      <c r="J16" s="15">
        <f t="shared" si="7"/>
        <v>0</v>
      </c>
      <c r="K16" s="65"/>
      <c r="L16" s="17">
        <f>+VLOOKUP($A$16,$P$5:$Q$26,2,FALSE)</f>
        <v>1</v>
      </c>
      <c r="M16" s="17">
        <f>+VLOOKUP($A$16,$P$5:$R$26,3,FALSE)</f>
        <v>0.35</v>
      </c>
      <c r="N16" s="18"/>
      <c r="P16" s="76" t="s">
        <v>26</v>
      </c>
      <c r="Q16" s="77">
        <v>1</v>
      </c>
      <c r="R16" s="77">
        <v>0.25</v>
      </c>
      <c r="S16" s="78">
        <v>0.89</v>
      </c>
      <c r="T16" s="22"/>
    </row>
    <row r="17" spans="1:20">
      <c r="A17" s="203"/>
      <c r="B17" s="60"/>
      <c r="C17" s="61"/>
      <c r="D17" s="182"/>
      <c r="E17" s="63">
        <f>+VLOOKUP($A$16,$P$5:$S$26,4,FALSE)</f>
        <v>0.81</v>
      </c>
      <c r="F17" s="13">
        <f>+D17*E17</f>
        <v>0</v>
      </c>
      <c r="G17" s="13">
        <f t="shared" si="5"/>
        <v>0</v>
      </c>
      <c r="H17" s="64"/>
      <c r="I17" s="13">
        <f t="shared" si="6"/>
        <v>0</v>
      </c>
      <c r="J17" s="15">
        <f t="shared" si="7"/>
        <v>0</v>
      </c>
      <c r="K17" s="65"/>
      <c r="L17" s="17">
        <f>+VLOOKUP($A$16,$P$5:$Q$26,2,FALSE)</f>
        <v>1</v>
      </c>
      <c r="M17" s="17">
        <f>+VLOOKUP($A$16,$P$5:$R$26,3,FALSE)</f>
        <v>0.35</v>
      </c>
      <c r="N17" s="18"/>
      <c r="P17" s="79" t="s">
        <v>27</v>
      </c>
      <c r="Q17" s="80">
        <v>1</v>
      </c>
      <c r="R17" s="80">
        <v>0.25</v>
      </c>
      <c r="S17" s="81">
        <v>0.85</v>
      </c>
      <c r="T17" s="22"/>
    </row>
    <row r="18" spans="1:20">
      <c r="A18" s="203"/>
      <c r="B18" s="60"/>
      <c r="C18" s="61"/>
      <c r="D18" s="182"/>
      <c r="E18" s="63">
        <f>+VLOOKUP($A$16,$P$5:$S$26,4,FALSE)</f>
        <v>0.81</v>
      </c>
      <c r="F18" s="13">
        <f t="shared" ref="F18:F20" si="8">+D18*E18</f>
        <v>0</v>
      </c>
      <c r="G18" s="13">
        <f t="shared" si="5"/>
        <v>0</v>
      </c>
      <c r="H18" s="64"/>
      <c r="I18" s="13">
        <f t="shared" si="6"/>
        <v>0</v>
      </c>
      <c r="J18" s="15">
        <f t="shared" si="7"/>
        <v>0</v>
      </c>
      <c r="K18" s="65"/>
      <c r="L18" s="17">
        <f>+VLOOKUP($A$16,$P$5:$Q$26,2,FALSE)</f>
        <v>1</v>
      </c>
      <c r="M18" s="17">
        <f>+VLOOKUP($A$16,$P$5:$R$26,3,FALSE)</f>
        <v>0.35</v>
      </c>
      <c r="N18" s="18"/>
      <c r="P18" s="79" t="s">
        <v>28</v>
      </c>
      <c r="Q18" s="80">
        <v>1</v>
      </c>
      <c r="R18" s="80">
        <v>0.25</v>
      </c>
      <c r="S18" s="81">
        <v>0.66</v>
      </c>
      <c r="T18" s="22"/>
    </row>
    <row r="19" spans="1:20">
      <c r="A19" s="203"/>
      <c r="B19" s="60"/>
      <c r="C19" s="61"/>
      <c r="D19" s="182"/>
      <c r="E19" s="63">
        <f>+VLOOKUP($A$16,$P$5:$S$26,4,FALSE)</f>
        <v>0.81</v>
      </c>
      <c r="F19" s="13">
        <f t="shared" si="8"/>
        <v>0</v>
      </c>
      <c r="G19" s="13">
        <f t="shared" si="5"/>
        <v>0</v>
      </c>
      <c r="H19" s="64"/>
      <c r="I19" s="13">
        <f t="shared" si="6"/>
        <v>0</v>
      </c>
      <c r="J19" s="15">
        <f t="shared" si="7"/>
        <v>0</v>
      </c>
      <c r="K19" s="65"/>
      <c r="L19" s="17">
        <f>+VLOOKUP($A$16,$P$5:$Q$26,2,FALSE)</f>
        <v>1</v>
      </c>
      <c r="M19" s="17">
        <f>+VLOOKUP($A$16,$P$5:$R$26,3,FALSE)</f>
        <v>0.35</v>
      </c>
      <c r="N19" s="18"/>
      <c r="O19" s="75"/>
      <c r="P19" s="86" t="s">
        <v>29</v>
      </c>
      <c r="Q19" s="87">
        <v>1</v>
      </c>
      <c r="R19" s="87">
        <v>0.25</v>
      </c>
      <c r="S19" s="88">
        <v>0.66</v>
      </c>
    </row>
    <row r="20" spans="1:20">
      <c r="A20" s="203"/>
      <c r="B20" s="60"/>
      <c r="C20" s="61"/>
      <c r="D20" s="182"/>
      <c r="E20" s="63">
        <f>+VLOOKUP($A$16,$P$5:$S$26,4,FALSE)</f>
        <v>0.81</v>
      </c>
      <c r="F20" s="13">
        <f t="shared" si="8"/>
        <v>0</v>
      </c>
      <c r="G20" s="13">
        <f t="shared" si="5"/>
        <v>0</v>
      </c>
      <c r="H20" s="64"/>
      <c r="I20" s="13">
        <f t="shared" si="6"/>
        <v>0</v>
      </c>
      <c r="J20" s="15">
        <f t="shared" si="7"/>
        <v>0</v>
      </c>
      <c r="K20" s="65"/>
      <c r="L20" s="17">
        <f>+VLOOKUP($A$16,$P$5:$Q$26,2,FALSE)</f>
        <v>1</v>
      </c>
      <c r="M20" s="17">
        <f>+VLOOKUP($A$16,$P$5:$R$26,3,FALSE)</f>
        <v>0.35</v>
      </c>
      <c r="N20" s="42"/>
      <c r="P20" s="89" t="s">
        <v>30</v>
      </c>
      <c r="Q20" s="90">
        <v>0.5</v>
      </c>
      <c r="R20" s="90">
        <v>0.25</v>
      </c>
      <c r="S20" s="91">
        <v>0.92</v>
      </c>
    </row>
    <row r="21" spans="1:20">
      <c r="A21" s="203" t="s">
        <v>17</v>
      </c>
      <c r="B21" s="82"/>
      <c r="C21" s="83"/>
      <c r="D21" s="183"/>
      <c r="E21" s="85">
        <f>+VLOOKUP($A$21,$P$5:$S$26,4,FALSE)</f>
        <v>0.79</v>
      </c>
      <c r="F21" s="13">
        <f>+D21*E21</f>
        <v>0</v>
      </c>
      <c r="G21" s="13">
        <f t="shared" si="5"/>
        <v>0</v>
      </c>
      <c r="H21" s="64"/>
      <c r="I21" s="13">
        <f t="shared" si="6"/>
        <v>0</v>
      </c>
      <c r="J21" s="15">
        <f t="shared" si="7"/>
        <v>0</v>
      </c>
      <c r="K21" s="65"/>
      <c r="L21" s="17">
        <f t="shared" ref="L21:L26" si="9">+VLOOKUP($A$21,$P$5:$Q$26,2,FALSE)</f>
        <v>1</v>
      </c>
      <c r="M21" s="17">
        <f t="shared" ref="M21:M26" si="10">+VLOOKUP($A$21,$P$5:$R$26,3,FALSE)</f>
        <v>0.35</v>
      </c>
      <c r="N21" s="42"/>
      <c r="P21" s="89" t="s">
        <v>31</v>
      </c>
      <c r="Q21" s="90">
        <v>0.5</v>
      </c>
      <c r="R21" s="90">
        <v>0.25</v>
      </c>
      <c r="S21" s="91">
        <v>0.79</v>
      </c>
    </row>
    <row r="22" spans="1:20">
      <c r="A22" s="203"/>
      <c r="B22" s="82"/>
      <c r="C22" s="83"/>
      <c r="D22" s="183"/>
      <c r="E22" s="85">
        <f>+VLOOKUP($A$21,$P$5:$S$26,4,FALSE)</f>
        <v>0.79</v>
      </c>
      <c r="F22" s="13">
        <f>+D22*E22</f>
        <v>0</v>
      </c>
      <c r="G22" s="13">
        <f t="shared" si="5"/>
        <v>0</v>
      </c>
      <c r="H22" s="64"/>
      <c r="I22" s="13">
        <f t="shared" si="6"/>
        <v>0</v>
      </c>
      <c r="J22" s="15">
        <f t="shared" si="7"/>
        <v>0</v>
      </c>
      <c r="K22" s="65"/>
      <c r="L22" s="17">
        <f t="shared" si="9"/>
        <v>1</v>
      </c>
      <c r="M22" s="17">
        <f t="shared" si="10"/>
        <v>0.35</v>
      </c>
      <c r="N22" s="18"/>
      <c r="P22" s="89" t="s">
        <v>32</v>
      </c>
      <c r="Q22" s="90">
        <v>0.5</v>
      </c>
      <c r="R22" s="90">
        <v>0.25</v>
      </c>
      <c r="S22" s="91">
        <v>0.77</v>
      </c>
    </row>
    <row r="23" spans="1:20" ht="15.75" thickBot="1">
      <c r="A23" s="203"/>
      <c r="B23" s="82"/>
      <c r="C23" s="83"/>
      <c r="D23" s="183"/>
      <c r="E23" s="85">
        <f>+VLOOKUP($A$21,$P$5:$S$26,4,FALSE)</f>
        <v>0.79</v>
      </c>
      <c r="F23" s="13">
        <f t="shared" ref="F23:F25" si="11">+D23*E23</f>
        <v>0</v>
      </c>
      <c r="G23" s="13">
        <f t="shared" si="5"/>
        <v>0</v>
      </c>
      <c r="H23" s="64"/>
      <c r="I23" s="13">
        <f t="shared" si="6"/>
        <v>0</v>
      </c>
      <c r="J23" s="15">
        <f t="shared" si="7"/>
        <v>0</v>
      </c>
      <c r="K23" s="65"/>
      <c r="L23" s="17">
        <f t="shared" si="9"/>
        <v>1</v>
      </c>
      <c r="M23" s="17">
        <f t="shared" si="10"/>
        <v>0.35</v>
      </c>
      <c r="N23" s="18"/>
      <c r="P23" s="95"/>
      <c r="Q23" s="96"/>
      <c r="R23" s="96"/>
      <c r="S23" s="97"/>
    </row>
    <row r="24" spans="1:20" ht="15.75" thickTop="1">
      <c r="A24" s="203"/>
      <c r="B24" s="82"/>
      <c r="C24" s="83"/>
      <c r="D24" s="183"/>
      <c r="E24" s="85">
        <f>+VLOOKUP($A$21,$P$5:$S$26,4,FALSE)</f>
        <v>0.79</v>
      </c>
      <c r="F24" s="13">
        <f t="shared" si="11"/>
        <v>0</v>
      </c>
      <c r="G24" s="13">
        <f t="shared" si="5"/>
        <v>0</v>
      </c>
      <c r="H24" s="64"/>
      <c r="I24" s="13">
        <f t="shared" si="6"/>
        <v>0</v>
      </c>
      <c r="J24" s="15">
        <f t="shared" si="7"/>
        <v>0</v>
      </c>
      <c r="K24" s="65"/>
      <c r="L24" s="17">
        <f t="shared" si="9"/>
        <v>1</v>
      </c>
      <c r="M24" s="17">
        <f t="shared" si="10"/>
        <v>0.35</v>
      </c>
      <c r="N24" s="18"/>
      <c r="P24" s="101" t="s">
        <v>36</v>
      </c>
      <c r="Q24" s="102">
        <v>1</v>
      </c>
      <c r="R24" s="102">
        <v>0.25</v>
      </c>
      <c r="S24" s="103">
        <v>0.92</v>
      </c>
    </row>
    <row r="25" spans="1:20" ht="15.75" thickBot="1">
      <c r="A25" s="208"/>
      <c r="B25" s="82"/>
      <c r="C25" s="83"/>
      <c r="D25" s="183"/>
      <c r="E25" s="85">
        <f>+VLOOKUP($A$21,$P$5:$S$26,4,FALSE)</f>
        <v>0.79</v>
      </c>
      <c r="F25" s="13">
        <f t="shared" si="11"/>
        <v>0</v>
      </c>
      <c r="G25" s="13">
        <f t="shared" si="5"/>
        <v>0</v>
      </c>
      <c r="H25" s="64"/>
      <c r="I25" s="13">
        <f t="shared" si="6"/>
        <v>0</v>
      </c>
      <c r="J25" s="15">
        <f t="shared" si="7"/>
        <v>0</v>
      </c>
      <c r="K25" s="65"/>
      <c r="L25" s="17">
        <f t="shared" si="9"/>
        <v>1</v>
      </c>
      <c r="M25" s="17">
        <f t="shared" si="10"/>
        <v>0.35</v>
      </c>
      <c r="N25" s="42"/>
      <c r="P25" s="105" t="s">
        <v>37</v>
      </c>
      <c r="Q25" s="106">
        <v>1</v>
      </c>
      <c r="R25" s="106">
        <v>0.25</v>
      </c>
      <c r="S25" s="107">
        <v>0.79</v>
      </c>
    </row>
    <row r="26" spans="1:20" ht="15.75" thickBot="1">
      <c r="A26" s="92" t="s">
        <v>33</v>
      </c>
      <c r="B26" s="34"/>
      <c r="C26" s="93" t="s">
        <v>34</v>
      </c>
      <c r="D26" s="180">
        <f>+SUM(D11:D25)</f>
        <v>0</v>
      </c>
      <c r="E26" s="94"/>
      <c r="F26" s="35">
        <f>SUM(F11:F25)</f>
        <v>0</v>
      </c>
      <c r="G26" s="35">
        <f>+MIN($F$74*L26,F26)</f>
        <v>0</v>
      </c>
      <c r="H26" s="37">
        <f>+IFERROR(G26/F26,0)</f>
        <v>0</v>
      </c>
      <c r="I26" s="35">
        <f>SUM(I11:I25)</f>
        <v>0</v>
      </c>
      <c r="J26" s="38">
        <f t="shared" ref="J26" si="12">SUM(J11:J25)</f>
        <v>0</v>
      </c>
      <c r="K26" s="39" t="s">
        <v>35</v>
      </c>
      <c r="L26" s="40">
        <f t="shared" si="9"/>
        <v>1</v>
      </c>
      <c r="M26" s="41">
        <f t="shared" si="10"/>
        <v>0.35</v>
      </c>
      <c r="N26" s="42"/>
      <c r="P26" s="108" t="s">
        <v>38</v>
      </c>
      <c r="Q26" s="109">
        <v>1</v>
      </c>
      <c r="R26" s="110">
        <v>0.25</v>
      </c>
      <c r="S26" s="111">
        <v>0.77</v>
      </c>
    </row>
    <row r="27" spans="1:20">
      <c r="A27" s="209" t="s">
        <v>18</v>
      </c>
      <c r="B27" s="98"/>
      <c r="C27" s="13"/>
      <c r="D27" s="184">
        <f t="shared" ref="D27:D29" si="13">+C27*K27</f>
        <v>0</v>
      </c>
      <c r="E27" s="99">
        <f>+VLOOKUP($A$27,$P$5:$S$26,4,FALSE)</f>
        <v>0.9</v>
      </c>
      <c r="F27" s="13">
        <f t="shared" ref="F27:F29" si="14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+VLOOKUP($A$27,$P$5:$Q$26,2,FALSE)</f>
        <v>1</v>
      </c>
      <c r="M27" s="17">
        <f>+VLOOKUP($A$27,$P$5:$R$26,3,FALSE)</f>
        <v>1</v>
      </c>
      <c r="N27" s="18"/>
    </row>
    <row r="28" spans="1:20">
      <c r="A28" s="205"/>
      <c r="B28" s="13"/>
      <c r="C28" s="13"/>
      <c r="D28" s="184">
        <f t="shared" si="13"/>
        <v>0</v>
      </c>
      <c r="E28" s="99">
        <f>+VLOOKUP($A$27,$P$5:$S$26,4,FALSE)</f>
        <v>0.9</v>
      </c>
      <c r="F28" s="13">
        <f t="shared" si="14"/>
        <v>0</v>
      </c>
      <c r="G28" s="13">
        <f t="shared" ref="G28:G35" si="15">+F28*$H$36</f>
        <v>0</v>
      </c>
      <c r="H28" s="13"/>
      <c r="I28" s="13">
        <f t="shared" ref="I28:I35" si="16">+F28*$H$36</f>
        <v>0</v>
      </c>
      <c r="J28" s="15">
        <f t="shared" ref="J28:J35" si="17">+MIN($G$36*$M$27,G28)</f>
        <v>0</v>
      </c>
      <c r="K28" s="104"/>
      <c r="L28" s="17">
        <f>+VLOOKUP($A$27,$P$5:$Q$26,2,FALSE)</f>
        <v>1</v>
      </c>
      <c r="M28" s="17">
        <f>+VLOOKUP($A$27,$P$5:$R$26,3,FALSE)</f>
        <v>1</v>
      </c>
      <c r="N28" s="18"/>
      <c r="P28" s="141"/>
    </row>
    <row r="29" spans="1:20" ht="15.75" thickBot="1">
      <c r="A29" s="205"/>
      <c r="B29" s="13"/>
      <c r="C29" s="13"/>
      <c r="D29" s="184">
        <f t="shared" si="13"/>
        <v>0</v>
      </c>
      <c r="E29" s="99">
        <f>+VLOOKUP($A$27,$P$5:$S$26,4,FALSE)</f>
        <v>0.9</v>
      </c>
      <c r="F29" s="13">
        <f t="shared" si="14"/>
        <v>0</v>
      </c>
      <c r="G29" s="13">
        <f t="shared" si="15"/>
        <v>0</v>
      </c>
      <c r="H29" s="13"/>
      <c r="I29" s="13">
        <f t="shared" si="16"/>
        <v>0</v>
      </c>
      <c r="J29" s="15">
        <f t="shared" si="17"/>
        <v>0</v>
      </c>
      <c r="K29" s="16"/>
      <c r="L29" s="17">
        <f>+VLOOKUP($A$30,$P$5:$Q$26,2,FALSE)</f>
        <v>1</v>
      </c>
      <c r="M29" s="17">
        <f>+VLOOKUP($A$27,$P$5:$R$26,3,FALSE)</f>
        <v>1</v>
      </c>
      <c r="N29" s="42"/>
      <c r="P29" s="142"/>
    </row>
    <row r="30" spans="1:20">
      <c r="A30" s="209" t="s">
        <v>19</v>
      </c>
      <c r="B30" s="13"/>
      <c r="C30" s="13"/>
      <c r="D30" s="184">
        <f>+C30*K30</f>
        <v>0</v>
      </c>
      <c r="E30" s="99">
        <f>+VLOOKUP($A$30,$P$5:$S$26,4,FALSE)</f>
        <v>0.89</v>
      </c>
      <c r="F30" s="13">
        <f>+D30*E30</f>
        <v>0</v>
      </c>
      <c r="G30" s="13">
        <f t="shared" si="15"/>
        <v>0</v>
      </c>
      <c r="H30" s="13"/>
      <c r="I30" s="13">
        <f t="shared" si="16"/>
        <v>0</v>
      </c>
      <c r="J30" s="15">
        <f t="shared" si="17"/>
        <v>0</v>
      </c>
      <c r="K30" s="100"/>
      <c r="L30" s="17">
        <f>+VLOOKUP($A$27,$P$5:$Q$26,2,FALSE)</f>
        <v>1</v>
      </c>
      <c r="M30" s="17">
        <f>+VLOOKUP($A$30,$P$5:$R$26,3,FALSE)</f>
        <v>1</v>
      </c>
      <c r="N30" s="18"/>
    </row>
    <row r="31" spans="1:20">
      <c r="A31" s="205"/>
      <c r="B31" s="13"/>
      <c r="C31" s="13"/>
      <c r="D31" s="184">
        <f t="shared" ref="D31:D32" si="18">+C31*K31</f>
        <v>0</v>
      </c>
      <c r="E31" s="99">
        <f>+VLOOKUP($A$30,$P$5:$S$26,4,FALSE)</f>
        <v>0.89</v>
      </c>
      <c r="F31" s="13">
        <f t="shared" ref="F31:F32" si="19">+D31*E31</f>
        <v>0</v>
      </c>
      <c r="G31" s="13">
        <f t="shared" si="15"/>
        <v>0</v>
      </c>
      <c r="H31" s="13"/>
      <c r="I31" s="13">
        <f t="shared" si="16"/>
        <v>0</v>
      </c>
      <c r="J31" s="15">
        <f t="shared" si="17"/>
        <v>0</v>
      </c>
      <c r="K31" s="16"/>
      <c r="L31" s="17">
        <f>+VLOOKUP($A$27,$P$5:$Q$26,2,FALSE)</f>
        <v>1</v>
      </c>
      <c r="M31" s="17">
        <f>+VLOOKUP($A$30,$P$5:$R$26,3,FALSE)</f>
        <v>1</v>
      </c>
      <c r="N31" s="18"/>
      <c r="P31" s="75"/>
    </row>
    <row r="32" spans="1:20" ht="15.75" thickBot="1">
      <c r="A32" s="205"/>
      <c r="B32" s="13"/>
      <c r="C32" s="13"/>
      <c r="D32" s="184">
        <f t="shared" si="18"/>
        <v>0</v>
      </c>
      <c r="E32" s="99">
        <f>+VLOOKUP($A$30,$P$5:$S$26,4,FALSE)</f>
        <v>0.89</v>
      </c>
      <c r="F32" s="13">
        <f t="shared" si="19"/>
        <v>0</v>
      </c>
      <c r="G32" s="13">
        <f t="shared" si="15"/>
        <v>0</v>
      </c>
      <c r="H32" s="13"/>
      <c r="I32" s="13">
        <f t="shared" si="16"/>
        <v>0</v>
      </c>
      <c r="J32" s="15">
        <f t="shared" si="17"/>
        <v>0</v>
      </c>
      <c r="K32" s="16"/>
      <c r="L32" s="17">
        <f>+VLOOKUP($A$27,$P$5:$Q$26,2,FALSE)</f>
        <v>1</v>
      </c>
      <c r="M32" s="17">
        <f>+VLOOKUP($A$30,$P$5:$R$26,3,FALSE)</f>
        <v>1</v>
      </c>
      <c r="N32" s="18"/>
      <c r="P32" s="75"/>
    </row>
    <row r="33" spans="1:16">
      <c r="A33" s="209" t="s">
        <v>21</v>
      </c>
      <c r="B33" s="13"/>
      <c r="C33" s="13"/>
      <c r="D33" s="184">
        <f>+C33*K33</f>
        <v>0</v>
      </c>
      <c r="E33" s="99">
        <f>+VLOOKUP($A$33,$P$4:$S$26,4,0)</f>
        <v>0.89</v>
      </c>
      <c r="F33" s="13">
        <f>+D33*E33</f>
        <v>0</v>
      </c>
      <c r="G33" s="13">
        <f t="shared" si="15"/>
        <v>0</v>
      </c>
      <c r="H33" s="13"/>
      <c r="I33" s="13">
        <f t="shared" si="16"/>
        <v>0</v>
      </c>
      <c r="J33" s="15">
        <f t="shared" si="17"/>
        <v>0</v>
      </c>
      <c r="K33" s="118"/>
      <c r="L33" s="17">
        <f>+VLOOKUP($A$33,$P$5:$Q$26,2,FALSE)</f>
        <v>1</v>
      </c>
      <c r="M33" s="17">
        <f>+VLOOKUP($A$33,$P$5:$R$26,3,FALSE)</f>
        <v>1</v>
      </c>
      <c r="N33" s="29"/>
    </row>
    <row r="34" spans="1:16">
      <c r="A34" s="205"/>
      <c r="B34" s="13"/>
      <c r="C34" s="13"/>
      <c r="D34" s="184">
        <f t="shared" ref="D34:D35" si="20">+C34*K34</f>
        <v>0</v>
      </c>
      <c r="E34" s="99">
        <f>+VLOOKUP($A$33,$P$4:$S$26,4,0)</f>
        <v>0.89</v>
      </c>
      <c r="F34" s="13">
        <f t="shared" ref="F34:F35" si="21">+D34*E34</f>
        <v>0</v>
      </c>
      <c r="G34" s="13">
        <f t="shared" si="15"/>
        <v>0</v>
      </c>
      <c r="H34" s="13"/>
      <c r="I34" s="13">
        <f t="shared" si="16"/>
        <v>0</v>
      </c>
      <c r="J34" s="15">
        <f t="shared" si="17"/>
        <v>0</v>
      </c>
      <c r="K34" s="16"/>
      <c r="L34" s="17">
        <f>+VLOOKUP($A$33,$P$5:$Q$26,2,FALSE)</f>
        <v>1</v>
      </c>
      <c r="M34" s="17">
        <f>+VLOOKUP($A$33,$P$5:$R$26,3,FALSE)</f>
        <v>1</v>
      </c>
      <c r="N34" s="18"/>
      <c r="O34" s="122"/>
    </row>
    <row r="35" spans="1:16" ht="15.75" thickBot="1">
      <c r="A35" s="205"/>
      <c r="B35" s="13"/>
      <c r="C35" s="13"/>
      <c r="D35" s="184">
        <f t="shared" si="20"/>
        <v>0</v>
      </c>
      <c r="E35" s="99">
        <f>+VLOOKUP($A$33,$P$4:$S$26,4,0)</f>
        <v>0.89</v>
      </c>
      <c r="F35" s="13">
        <f t="shared" si="21"/>
        <v>0</v>
      </c>
      <c r="G35" s="13">
        <f t="shared" si="15"/>
        <v>0</v>
      </c>
      <c r="H35" s="13"/>
      <c r="I35" s="13">
        <f t="shared" si="16"/>
        <v>0</v>
      </c>
      <c r="J35" s="15">
        <f t="shared" si="17"/>
        <v>0</v>
      </c>
      <c r="K35" s="16"/>
      <c r="L35" s="17">
        <f>+VLOOKUP($A$33,$P$5:$Q$26,2,FALSE)</f>
        <v>1</v>
      </c>
      <c r="M35" s="17">
        <f>+VLOOKUP($A$33,$P$5:$R$26,3,FALSE)</f>
        <v>1</v>
      </c>
      <c r="N35" s="18"/>
    </row>
    <row r="36" spans="1:16" ht="15.75" thickBot="1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+MIN($F$74*L36,F36)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+VLOOKUP($A$27,$P$5:$Q$26,2,FALSE)</f>
        <v>1</v>
      </c>
      <c r="M36" s="41">
        <f>+VLOOKUP($A$27,$P$5:$R$26,3,FALSE)</f>
        <v>1</v>
      </c>
      <c r="N36" s="18"/>
    </row>
    <row r="37" spans="1:16">
      <c r="A37" s="207" t="s">
        <v>22</v>
      </c>
      <c r="B37" s="130"/>
      <c r="C37" s="45"/>
      <c r="D37" s="187">
        <f>C37*K37</f>
        <v>0</v>
      </c>
      <c r="E37" s="138">
        <f>+VLOOKUP($A$37,P4:$S$26,4,0)</f>
        <v>0.89</v>
      </c>
      <c r="F37" s="13">
        <f t="shared" ref="F37:F48" si="22">+D37*E37</f>
        <v>0</v>
      </c>
      <c r="G37" s="13">
        <f t="shared" ref="G37:G48" si="23">+F37*$H$49</f>
        <v>0</v>
      </c>
      <c r="H37" s="64"/>
      <c r="I37" s="13">
        <f>+F37*$H$49</f>
        <v>0</v>
      </c>
      <c r="J37" s="15">
        <f>+MIN($G$49*$M$37,G37)</f>
        <v>0</v>
      </c>
      <c r="K37" s="139"/>
      <c r="L37" s="17">
        <f>+VLOOKUP($A$37,$P$5:$Q$26,2,FALSE)</f>
        <v>1</v>
      </c>
      <c r="M37" s="17">
        <f>+VLOOKUP($A$37,$P$5:$R$26,3,FALSE)</f>
        <v>0.25</v>
      </c>
      <c r="N37" s="18"/>
      <c r="P37" s="75"/>
    </row>
    <row r="38" spans="1:16">
      <c r="A38" s="203"/>
      <c r="B38" s="130"/>
      <c r="C38" s="45"/>
      <c r="D38" s="187">
        <f t="shared" ref="D38:D48" si="24">+C38*K38</f>
        <v>0</v>
      </c>
      <c r="E38" s="138">
        <f>+VLOOKUP($A$37,P5:$S$26,4,0)</f>
        <v>0.89</v>
      </c>
      <c r="F38" s="13">
        <f t="shared" si="22"/>
        <v>0</v>
      </c>
      <c r="G38" s="13">
        <f t="shared" si="23"/>
        <v>0</v>
      </c>
      <c r="H38" s="64"/>
      <c r="I38" s="13">
        <f t="shared" ref="I38:I48" si="25">+F38*$H$49</f>
        <v>0</v>
      </c>
      <c r="J38" s="15">
        <f t="shared" ref="J38:J48" si="26">+MIN($G$49*$M$37,G38)</f>
        <v>0</v>
      </c>
      <c r="K38" s="140"/>
      <c r="L38" s="17">
        <f>+VLOOKUP($A$37,$P$5:$Q$26,2,FALSE)</f>
        <v>1</v>
      </c>
      <c r="M38" s="17">
        <f>+VLOOKUP($A$37,$P$5:$R$26,3,FALSE)</f>
        <v>0.25</v>
      </c>
      <c r="N38" s="18"/>
      <c r="P38" s="75"/>
    </row>
    <row r="39" spans="1:16">
      <c r="A39" s="203"/>
      <c r="B39" s="130"/>
      <c r="C39" s="45"/>
      <c r="D39" s="187">
        <f t="shared" si="24"/>
        <v>0</v>
      </c>
      <c r="E39" s="138">
        <f>+VLOOKUP($A$37,P6:$S$26,4,0)</f>
        <v>0.89</v>
      </c>
      <c r="F39" s="13">
        <f t="shared" si="22"/>
        <v>0</v>
      </c>
      <c r="G39" s="13">
        <f t="shared" si="23"/>
        <v>0</v>
      </c>
      <c r="H39" s="64"/>
      <c r="I39" s="13">
        <f t="shared" si="25"/>
        <v>0</v>
      </c>
      <c r="J39" s="15">
        <f t="shared" si="26"/>
        <v>0</v>
      </c>
      <c r="K39" s="140"/>
      <c r="L39" s="17">
        <f>+VLOOKUP($A$37,$P$5:$Q$26,2,FALSE)</f>
        <v>1</v>
      </c>
      <c r="M39" s="17">
        <f>+VLOOKUP($A$37,$P$5:$R$26,3,FALSE)</f>
        <v>0.25</v>
      </c>
      <c r="N39" s="29"/>
    </row>
    <row r="40" spans="1:16">
      <c r="A40" s="203" t="s">
        <v>23</v>
      </c>
      <c r="B40" s="133"/>
      <c r="C40" s="134"/>
      <c r="D40" s="188">
        <f t="shared" si="24"/>
        <v>0</v>
      </c>
      <c r="E40" s="63">
        <f>+VLOOKUP($A$40,P4:$S$26,4,0)</f>
        <v>0.89</v>
      </c>
      <c r="F40" s="13">
        <f t="shared" si="22"/>
        <v>0</v>
      </c>
      <c r="G40" s="13">
        <f t="shared" si="23"/>
        <v>0</v>
      </c>
      <c r="H40" s="64"/>
      <c r="I40" s="13">
        <f t="shared" si="25"/>
        <v>0</v>
      </c>
      <c r="J40" s="15">
        <f t="shared" si="26"/>
        <v>0</v>
      </c>
      <c r="K40" s="140"/>
      <c r="L40" s="17">
        <f>+VLOOKUP($A$40,$P$5:$Q$26,2,FALSE)</f>
        <v>1</v>
      </c>
      <c r="M40" s="17">
        <f>+VLOOKUP($A$40,$P$5:$R$26,3,FALSE)</f>
        <v>0.25</v>
      </c>
      <c r="N40" s="29"/>
    </row>
    <row r="41" spans="1:16">
      <c r="A41" s="203"/>
      <c r="B41" s="133"/>
      <c r="C41" s="134"/>
      <c r="D41" s="188">
        <f t="shared" si="24"/>
        <v>0</v>
      </c>
      <c r="E41" s="63">
        <f>+VLOOKUP($A$40,P5:$S$26,4,0)</f>
        <v>0.89</v>
      </c>
      <c r="F41" s="13">
        <f t="shared" si="22"/>
        <v>0</v>
      </c>
      <c r="G41" s="13">
        <f t="shared" si="23"/>
        <v>0</v>
      </c>
      <c r="H41" s="64"/>
      <c r="I41" s="13">
        <f t="shared" si="25"/>
        <v>0</v>
      </c>
      <c r="J41" s="15">
        <f t="shared" si="26"/>
        <v>0</v>
      </c>
      <c r="K41" s="140"/>
      <c r="L41" s="17">
        <f>+VLOOKUP($A$40,$P$5:$Q$26,2,FALSE)</f>
        <v>1</v>
      </c>
      <c r="M41" s="17">
        <f>+VLOOKUP($A$40,$P$5:$R$26,3,FALSE)</f>
        <v>0.25</v>
      </c>
      <c r="N41" s="29"/>
      <c r="O41" s="75"/>
    </row>
    <row r="42" spans="1:16">
      <c r="A42" s="203"/>
      <c r="B42" s="133"/>
      <c r="C42" s="134"/>
      <c r="D42" s="188">
        <f t="shared" si="24"/>
        <v>0</v>
      </c>
      <c r="E42" s="63">
        <f>+VLOOKUP($A$40,P6:$S$26,4,0)</f>
        <v>0.89</v>
      </c>
      <c r="F42" s="13">
        <f t="shared" si="22"/>
        <v>0</v>
      </c>
      <c r="G42" s="13">
        <f t="shared" si="23"/>
        <v>0</v>
      </c>
      <c r="H42" s="64"/>
      <c r="I42" s="13">
        <f t="shared" si="25"/>
        <v>0</v>
      </c>
      <c r="J42" s="15">
        <f t="shared" si="26"/>
        <v>0</v>
      </c>
      <c r="K42" s="140"/>
      <c r="L42" s="17">
        <f>+VLOOKUP($A$40,$P$5:$Q$26,2,FALSE)</f>
        <v>1</v>
      </c>
      <c r="M42" s="17">
        <f>+VLOOKUP($A$40,$P$5:$R$26,3,FALSE)</f>
        <v>0.25</v>
      </c>
      <c r="N42" s="143"/>
      <c r="O42" s="75"/>
    </row>
    <row r="43" spans="1:16">
      <c r="A43" s="203" t="s">
        <v>24</v>
      </c>
      <c r="B43" s="144"/>
      <c r="C43" s="145"/>
      <c r="D43" s="189">
        <f t="shared" si="24"/>
        <v>0</v>
      </c>
      <c r="E43" s="85">
        <f>+VLOOKUP($A$43,P4:$S$26,4,0)</f>
        <v>0.88</v>
      </c>
      <c r="F43" s="13">
        <f t="shared" si="22"/>
        <v>0</v>
      </c>
      <c r="G43" s="13">
        <f t="shared" si="23"/>
        <v>0</v>
      </c>
      <c r="H43" s="64"/>
      <c r="I43" s="13">
        <f t="shared" si="25"/>
        <v>0</v>
      </c>
      <c r="J43" s="15">
        <f t="shared" si="26"/>
        <v>0</v>
      </c>
      <c r="K43" s="140"/>
      <c r="L43" s="17">
        <f>+VLOOKUP($A$43,$P$5:$Q$26,2,FALSE)</f>
        <v>1</v>
      </c>
      <c r="M43" s="17">
        <f>+VLOOKUP($A$43,$P$5:$R$26,3,FALSE)</f>
        <v>0.25</v>
      </c>
      <c r="N43" s="143"/>
      <c r="O43" s="75"/>
    </row>
    <row r="44" spans="1:16">
      <c r="A44" s="203"/>
      <c r="B44" s="144"/>
      <c r="C44" s="145"/>
      <c r="D44" s="189">
        <f t="shared" si="24"/>
        <v>0</v>
      </c>
      <c r="E44" s="85">
        <f>+VLOOKUP($A$43,P5:$S$26,4,0)</f>
        <v>0.88</v>
      </c>
      <c r="F44" s="13">
        <f t="shared" si="22"/>
        <v>0</v>
      </c>
      <c r="G44" s="13">
        <f t="shared" si="23"/>
        <v>0</v>
      </c>
      <c r="H44" s="64"/>
      <c r="I44" s="13">
        <f t="shared" si="25"/>
        <v>0</v>
      </c>
      <c r="J44" s="15">
        <f t="shared" si="26"/>
        <v>0</v>
      </c>
      <c r="K44" s="140"/>
      <c r="L44" s="17">
        <f>+VLOOKUP($A$43,$P$5:$Q$26,2,FALSE)</f>
        <v>1</v>
      </c>
      <c r="M44" s="17">
        <f>+VLOOKUP($A$43,$P$5:$R$26,3,FALSE)</f>
        <v>0.25</v>
      </c>
      <c r="N44" s="146"/>
    </row>
    <row r="45" spans="1:16">
      <c r="A45" s="203"/>
      <c r="B45" s="144"/>
      <c r="C45" s="145"/>
      <c r="D45" s="189">
        <f t="shared" si="24"/>
        <v>0</v>
      </c>
      <c r="E45" s="85">
        <f>+VLOOKUP($A$43,P6:$S$26,4,0)</f>
        <v>0.88</v>
      </c>
      <c r="F45" s="13">
        <f t="shared" si="22"/>
        <v>0</v>
      </c>
      <c r="G45" s="13">
        <f t="shared" si="23"/>
        <v>0</v>
      </c>
      <c r="H45" s="64"/>
      <c r="I45" s="13">
        <f t="shared" si="25"/>
        <v>0</v>
      </c>
      <c r="J45" s="15">
        <f t="shared" si="26"/>
        <v>0</v>
      </c>
      <c r="K45" s="140"/>
      <c r="L45" s="17">
        <f>+VLOOKUP($A$43,$P$5:$Q$26,2,FALSE)</f>
        <v>1</v>
      </c>
      <c r="M45" s="17">
        <f>+VLOOKUP($A$43,$P$5:$R$26,3,FALSE)</f>
        <v>0.25</v>
      </c>
      <c r="N45" s="143"/>
    </row>
    <row r="46" spans="1:16">
      <c r="A46" s="203" t="s">
        <v>25</v>
      </c>
      <c r="B46" s="147"/>
      <c r="C46" s="148"/>
      <c r="D46" s="190">
        <f t="shared" si="24"/>
        <v>0</v>
      </c>
      <c r="E46" s="149">
        <f>+VLOOKUP($A$46,$P$4:$S$26,4,0)</f>
        <v>0.86</v>
      </c>
      <c r="F46" s="13">
        <f t="shared" si="22"/>
        <v>0</v>
      </c>
      <c r="G46" s="13">
        <f t="shared" si="23"/>
        <v>0</v>
      </c>
      <c r="H46" s="64"/>
      <c r="I46" s="13">
        <f t="shared" si="25"/>
        <v>0</v>
      </c>
      <c r="J46" s="15">
        <f t="shared" si="26"/>
        <v>0</v>
      </c>
      <c r="K46" s="140"/>
      <c r="L46" s="17">
        <f>+VLOOKUP($A$46,$P$5:$Q$26,2,FALSE)</f>
        <v>1</v>
      </c>
      <c r="M46" s="17">
        <f>+VLOOKUP($A$46,$P$5:$R$26,3,FALSE)</f>
        <v>0.25</v>
      </c>
      <c r="N46" s="150"/>
    </row>
    <row r="47" spans="1:16">
      <c r="A47" s="203"/>
      <c r="B47" s="147"/>
      <c r="C47" s="148"/>
      <c r="D47" s="190">
        <f t="shared" si="24"/>
        <v>0</v>
      </c>
      <c r="E47" s="149">
        <f>+VLOOKUP($A$46,$P$4:$S$26,4,0)</f>
        <v>0.86</v>
      </c>
      <c r="F47" s="13">
        <f t="shared" si="22"/>
        <v>0</v>
      </c>
      <c r="G47" s="13">
        <f t="shared" si="23"/>
        <v>0</v>
      </c>
      <c r="H47" s="64"/>
      <c r="I47" s="13">
        <f t="shared" si="25"/>
        <v>0</v>
      </c>
      <c r="J47" s="15">
        <f t="shared" si="26"/>
        <v>0</v>
      </c>
      <c r="K47" s="140"/>
      <c r="L47" s="17">
        <f>+VLOOKUP($A$46,$P$5:$Q$26,2,FALSE)</f>
        <v>1</v>
      </c>
      <c r="M47" s="17">
        <f>+VLOOKUP($A$46,$P$5:$R$26,3,FALSE)</f>
        <v>0.25</v>
      </c>
      <c r="N47" s="42"/>
      <c r="O47" s="75"/>
    </row>
    <row r="48" spans="1:16" ht="15.75" thickBot="1">
      <c r="A48" s="208"/>
      <c r="B48" s="147"/>
      <c r="C48" s="148"/>
      <c r="D48" s="190">
        <f t="shared" si="24"/>
        <v>0</v>
      </c>
      <c r="E48" s="149">
        <f>+VLOOKUP($A$46,$P$4:$S$26,4,0)</f>
        <v>0.86</v>
      </c>
      <c r="F48" s="13">
        <f t="shared" si="22"/>
        <v>0</v>
      </c>
      <c r="G48" s="13">
        <f t="shared" si="23"/>
        <v>0</v>
      </c>
      <c r="H48" s="64"/>
      <c r="I48" s="13">
        <f t="shared" si="25"/>
        <v>0</v>
      </c>
      <c r="J48" s="15">
        <f t="shared" si="26"/>
        <v>0</v>
      </c>
      <c r="K48" s="140"/>
      <c r="L48" s="17">
        <f>+VLOOKUP($A$46,$P$5:$Q$26,2,FALSE)</f>
        <v>1</v>
      </c>
      <c r="M48" s="17">
        <f>+VLOOKUP($A$46,$P$5:$R$26,3,FALSE)</f>
        <v>0.25</v>
      </c>
      <c r="N48" s="42"/>
    </row>
    <row r="49" spans="1:27" ht="15.75" thickBot="1">
      <c r="A49" s="151"/>
      <c r="B49" s="34"/>
      <c r="C49" s="93"/>
      <c r="D49" s="180">
        <f>SUM(D37:D48)</f>
        <v>0</v>
      </c>
      <c r="E49" s="94"/>
      <c r="F49" s="35">
        <f>SUM(F37:F48)</f>
        <v>0</v>
      </c>
      <c r="G49" s="35">
        <f>+MIN($F$74*L49,F49)</f>
        <v>0</v>
      </c>
      <c r="H49" s="152">
        <f>+IFERROR(G49/F49,0)</f>
        <v>0</v>
      </c>
      <c r="I49" s="35">
        <f>SUM(I37:I48)</f>
        <v>0</v>
      </c>
      <c r="J49" s="38">
        <f t="shared" ref="J49" si="27">SUM(J37:J48)</f>
        <v>0</v>
      </c>
      <c r="K49" s="39" t="s">
        <v>35</v>
      </c>
      <c r="L49" s="40">
        <f>+VLOOKUP(A37,P4:Q26,2,0)</f>
        <v>1</v>
      </c>
      <c r="M49" s="41">
        <f>+VLOOKUP(A37,P4:R26,3,0)</f>
        <v>0.25</v>
      </c>
      <c r="N49" s="42"/>
    </row>
    <row r="50" spans="1:27">
      <c r="A50" s="207" t="s">
        <v>26</v>
      </c>
      <c r="B50" s="130"/>
      <c r="C50" s="45"/>
      <c r="D50" s="187">
        <f>+C50*K50</f>
        <v>0</v>
      </c>
      <c r="E50" s="46">
        <f>+VLOOKUP($A$50,$P$4:$S$26,4,0)</f>
        <v>0.89</v>
      </c>
      <c r="F50" s="13">
        <f>+D50*E50</f>
        <v>0</v>
      </c>
      <c r="G50" s="13">
        <f>+F50*$H$62</f>
        <v>0</v>
      </c>
      <c r="H50" s="64"/>
      <c r="I50" s="13">
        <f>+F50*$H$62</f>
        <v>0</v>
      </c>
      <c r="J50" s="15">
        <f>+MIN($G$62*$M$50,G50)</f>
        <v>0</v>
      </c>
      <c r="K50" s="140"/>
      <c r="L50" s="17">
        <f t="shared" ref="L50:M52" si="28">+VLOOKUP($A$50,$P$5:$Q$26,2,FALSE)</f>
        <v>1</v>
      </c>
      <c r="M50" s="17">
        <f t="shared" si="28"/>
        <v>1</v>
      </c>
      <c r="N50" s="42"/>
    </row>
    <row r="51" spans="1:27">
      <c r="A51" s="203"/>
      <c r="B51" s="130"/>
      <c r="C51" s="45"/>
      <c r="D51" s="187">
        <f t="shared" ref="D51:D61" si="29">+C51*K51</f>
        <v>0</v>
      </c>
      <c r="E51" s="46">
        <f>+VLOOKUP($A$50,$P$4:$S$26,4,0)</f>
        <v>0.89</v>
      </c>
      <c r="F51" s="13">
        <f t="shared" ref="F51:F61" si="30">+D51*E51</f>
        <v>0</v>
      </c>
      <c r="G51" s="13">
        <f t="shared" ref="G51:G61" si="31">+F51*$H$62</f>
        <v>0</v>
      </c>
      <c r="H51" s="64"/>
      <c r="I51" s="13">
        <f t="shared" ref="I51:I61" si="32">+F51*$H$62</f>
        <v>0</v>
      </c>
      <c r="J51" s="15">
        <f t="shared" ref="J51:J61" si="33">+MIN($G$62*$M$50,G51)</f>
        <v>0</v>
      </c>
      <c r="K51" s="65"/>
      <c r="L51" s="17">
        <f t="shared" si="28"/>
        <v>1</v>
      </c>
      <c r="M51" s="17">
        <f t="shared" si="28"/>
        <v>1</v>
      </c>
      <c r="N51" s="42"/>
    </row>
    <row r="52" spans="1:27">
      <c r="A52" s="203"/>
      <c r="B52" s="130"/>
      <c r="C52" s="45"/>
      <c r="D52" s="187">
        <f t="shared" si="29"/>
        <v>0</v>
      </c>
      <c r="E52" s="46">
        <f>+VLOOKUP($A$50,$P$4:$S$26,4,0)</f>
        <v>0.89</v>
      </c>
      <c r="F52" s="13">
        <f t="shared" si="30"/>
        <v>0</v>
      </c>
      <c r="G52" s="13">
        <f t="shared" si="31"/>
        <v>0</v>
      </c>
      <c r="H52" s="64"/>
      <c r="I52" s="13">
        <f t="shared" si="32"/>
        <v>0</v>
      </c>
      <c r="J52" s="15">
        <f t="shared" si="33"/>
        <v>0</v>
      </c>
      <c r="K52" s="65"/>
      <c r="L52" s="17">
        <f t="shared" si="28"/>
        <v>1</v>
      </c>
      <c r="M52" s="17">
        <f t="shared" si="28"/>
        <v>1</v>
      </c>
      <c r="N52" s="29"/>
    </row>
    <row r="53" spans="1:27">
      <c r="A53" s="203" t="s">
        <v>27</v>
      </c>
      <c r="B53" s="133"/>
      <c r="C53" s="134"/>
      <c r="D53" s="188">
        <f t="shared" si="29"/>
        <v>0</v>
      </c>
      <c r="E53" s="63">
        <f>+VLOOKUP($A$53,$P$4:$S$26,4,0)</f>
        <v>0.85</v>
      </c>
      <c r="F53" s="13">
        <f t="shared" si="30"/>
        <v>0</v>
      </c>
      <c r="G53" s="13">
        <f t="shared" si="31"/>
        <v>0</v>
      </c>
      <c r="H53" s="64"/>
      <c r="I53" s="13">
        <f t="shared" si="32"/>
        <v>0</v>
      </c>
      <c r="J53" s="15">
        <f t="shared" si="33"/>
        <v>0</v>
      </c>
      <c r="K53" s="65"/>
      <c r="L53" s="17">
        <f t="shared" ref="L53:M55" si="34">+VLOOKUP($A$53,$P$5:$Q$26,2,FALSE)</f>
        <v>1</v>
      </c>
      <c r="M53" s="17">
        <f t="shared" si="34"/>
        <v>1</v>
      </c>
      <c r="N53" s="18"/>
    </row>
    <row r="54" spans="1:27" ht="15" customHeight="1">
      <c r="A54" s="203"/>
      <c r="B54" s="133"/>
      <c r="C54" s="134"/>
      <c r="D54" s="188">
        <f t="shared" si="29"/>
        <v>0</v>
      </c>
      <c r="E54" s="63">
        <f>+VLOOKUP($A$53,$P$4:$S$26,4,0)</f>
        <v>0.85</v>
      </c>
      <c r="F54" s="13">
        <f t="shared" si="30"/>
        <v>0</v>
      </c>
      <c r="G54" s="13">
        <f t="shared" si="31"/>
        <v>0</v>
      </c>
      <c r="H54" s="64"/>
      <c r="I54" s="13">
        <f t="shared" si="32"/>
        <v>0</v>
      </c>
      <c r="J54" s="15">
        <f t="shared" si="33"/>
        <v>0</v>
      </c>
      <c r="K54" s="65"/>
      <c r="L54" s="17">
        <f t="shared" si="34"/>
        <v>1</v>
      </c>
      <c r="M54" s="17">
        <f t="shared" si="34"/>
        <v>1</v>
      </c>
      <c r="N54" s="18"/>
    </row>
    <row r="55" spans="1:27">
      <c r="A55" s="203"/>
      <c r="B55" s="133"/>
      <c r="C55" s="134"/>
      <c r="D55" s="188">
        <f t="shared" si="29"/>
        <v>0</v>
      </c>
      <c r="E55" s="63">
        <f>+VLOOKUP($A$53,$P$4:$S$26,4,0)</f>
        <v>0.85</v>
      </c>
      <c r="F55" s="13">
        <f t="shared" si="30"/>
        <v>0</v>
      </c>
      <c r="G55" s="13">
        <f t="shared" si="31"/>
        <v>0</v>
      </c>
      <c r="H55" s="64"/>
      <c r="I55" s="13">
        <f t="shared" si="32"/>
        <v>0</v>
      </c>
      <c r="J55" s="15">
        <f t="shared" si="33"/>
        <v>0</v>
      </c>
      <c r="K55" s="65"/>
      <c r="L55" s="17">
        <f t="shared" si="34"/>
        <v>1</v>
      </c>
      <c r="M55" s="17">
        <f t="shared" si="34"/>
        <v>1</v>
      </c>
      <c r="N55" s="18"/>
    </row>
    <row r="56" spans="1:27">
      <c r="A56" s="203" t="s">
        <v>28</v>
      </c>
      <c r="B56" s="144"/>
      <c r="C56" s="145"/>
      <c r="D56" s="189">
        <f t="shared" si="29"/>
        <v>0</v>
      </c>
      <c r="E56" s="85">
        <f>+VLOOKUP($A$56,$P$4:$S$26,4,0)</f>
        <v>0.66</v>
      </c>
      <c r="F56" s="13">
        <f t="shared" si="30"/>
        <v>0</v>
      </c>
      <c r="G56" s="13">
        <f t="shared" si="31"/>
        <v>0</v>
      </c>
      <c r="H56" s="64"/>
      <c r="I56" s="13">
        <f t="shared" si="32"/>
        <v>0</v>
      </c>
      <c r="J56" s="15">
        <f t="shared" si="33"/>
        <v>0</v>
      </c>
      <c r="K56" s="65"/>
      <c r="L56" s="17">
        <f t="shared" ref="L56:M58" si="35">+VLOOKUP($A$56,$P$5:$Q$26,2,FALSE)</f>
        <v>1</v>
      </c>
      <c r="M56" s="17">
        <f t="shared" si="35"/>
        <v>1</v>
      </c>
      <c r="N56" s="18"/>
      <c r="AA56">
        <f>493/2500</f>
        <v>0.19719999999999999</v>
      </c>
    </row>
    <row r="57" spans="1:27">
      <c r="A57" s="203"/>
      <c r="B57" s="144"/>
      <c r="C57" s="145"/>
      <c r="D57" s="189">
        <f t="shared" si="29"/>
        <v>0</v>
      </c>
      <c r="E57" s="85">
        <f>+VLOOKUP($A$56,$P$4:$S$26,4,0)</f>
        <v>0.66</v>
      </c>
      <c r="F57" s="13">
        <f t="shared" si="30"/>
        <v>0</v>
      </c>
      <c r="G57" s="13">
        <f t="shared" si="31"/>
        <v>0</v>
      </c>
      <c r="H57" s="64"/>
      <c r="I57" s="13">
        <f t="shared" si="32"/>
        <v>0</v>
      </c>
      <c r="J57" s="15">
        <f t="shared" si="33"/>
        <v>0</v>
      </c>
      <c r="K57" s="65"/>
      <c r="L57" s="17">
        <f t="shared" si="35"/>
        <v>1</v>
      </c>
      <c r="M57" s="17">
        <f t="shared" si="35"/>
        <v>1</v>
      </c>
      <c r="N57" s="18"/>
    </row>
    <row r="58" spans="1:27">
      <c r="A58" s="203"/>
      <c r="B58" s="144"/>
      <c r="C58" s="145"/>
      <c r="D58" s="189">
        <f t="shared" si="29"/>
        <v>0</v>
      </c>
      <c r="E58" s="85">
        <f>+VLOOKUP($A$56,$P$4:$S$26,4,0)</f>
        <v>0.66</v>
      </c>
      <c r="F58" s="13">
        <f t="shared" si="30"/>
        <v>0</v>
      </c>
      <c r="G58" s="13">
        <f t="shared" si="31"/>
        <v>0</v>
      </c>
      <c r="H58" s="64"/>
      <c r="I58" s="13">
        <f t="shared" si="32"/>
        <v>0</v>
      </c>
      <c r="J58" s="15">
        <f t="shared" si="33"/>
        <v>0</v>
      </c>
      <c r="K58" s="65"/>
      <c r="L58" s="17">
        <f t="shared" si="35"/>
        <v>1</v>
      </c>
      <c r="M58" s="17">
        <f t="shared" si="35"/>
        <v>1</v>
      </c>
      <c r="N58" s="18"/>
    </row>
    <row r="59" spans="1:27">
      <c r="A59" s="203" t="s">
        <v>29</v>
      </c>
      <c r="B59" s="147"/>
      <c r="C59" s="148"/>
      <c r="D59" s="190">
        <f t="shared" si="29"/>
        <v>0</v>
      </c>
      <c r="E59" s="149">
        <f>+VLOOKUP($A$59,$P$4:$S$26,4,0)</f>
        <v>0.66</v>
      </c>
      <c r="F59" s="13">
        <f t="shared" si="30"/>
        <v>0</v>
      </c>
      <c r="G59" s="13">
        <f t="shared" si="31"/>
        <v>0</v>
      </c>
      <c r="H59" s="64"/>
      <c r="I59" s="13">
        <f t="shared" si="32"/>
        <v>0</v>
      </c>
      <c r="J59" s="15">
        <f t="shared" si="33"/>
        <v>0</v>
      </c>
      <c r="K59" s="65"/>
      <c r="L59" s="17">
        <f t="shared" ref="L59:M61" si="36">+VLOOKUP($A$59,$P$5:$Q$26,2,FALSE)</f>
        <v>1</v>
      </c>
      <c r="M59" s="17">
        <f t="shared" si="36"/>
        <v>1</v>
      </c>
      <c r="N59" s="18"/>
    </row>
    <row r="60" spans="1:27">
      <c r="A60" s="203"/>
      <c r="B60" s="147"/>
      <c r="C60" s="148"/>
      <c r="D60" s="190">
        <f t="shared" si="29"/>
        <v>0</v>
      </c>
      <c r="E60" s="149">
        <f>+VLOOKUP($A$59,$P$4:$S$26,4,0)</f>
        <v>0.66</v>
      </c>
      <c r="F60" s="13">
        <f t="shared" si="30"/>
        <v>0</v>
      </c>
      <c r="G60" s="13">
        <f t="shared" si="31"/>
        <v>0</v>
      </c>
      <c r="H60" s="64"/>
      <c r="I60" s="13">
        <f t="shared" si="32"/>
        <v>0</v>
      </c>
      <c r="J60" s="15">
        <f t="shared" si="33"/>
        <v>0</v>
      </c>
      <c r="K60" s="65"/>
      <c r="L60" s="17">
        <f t="shared" si="36"/>
        <v>1</v>
      </c>
      <c r="M60" s="17">
        <f t="shared" si="36"/>
        <v>1</v>
      </c>
      <c r="N60" s="18"/>
    </row>
    <row r="61" spans="1:27" ht="15.75" thickBot="1">
      <c r="A61" s="208"/>
      <c r="B61" s="147"/>
      <c r="C61" s="148"/>
      <c r="D61" s="190">
        <f t="shared" si="29"/>
        <v>0</v>
      </c>
      <c r="E61" s="149">
        <f>+VLOOKUP($A$59,$P$4:$S$26,4,0)</f>
        <v>0.66</v>
      </c>
      <c r="F61" s="13">
        <f t="shared" si="30"/>
        <v>0</v>
      </c>
      <c r="G61" s="13">
        <f t="shared" si="31"/>
        <v>0</v>
      </c>
      <c r="H61" s="64"/>
      <c r="I61" s="13">
        <f t="shared" si="32"/>
        <v>0</v>
      </c>
      <c r="J61" s="15">
        <f t="shared" si="33"/>
        <v>0</v>
      </c>
      <c r="K61" s="65"/>
      <c r="L61" s="17">
        <f t="shared" si="36"/>
        <v>1</v>
      </c>
      <c r="M61" s="17">
        <f t="shared" si="36"/>
        <v>1</v>
      </c>
      <c r="N61" s="18"/>
    </row>
    <row r="62" spans="1:27" ht="15.75" thickBot="1">
      <c r="A62" s="153" t="s">
        <v>43</v>
      </c>
      <c r="B62" s="34"/>
      <c r="C62" s="34"/>
      <c r="D62" s="180">
        <f>SUM(D50:D61)</f>
        <v>0</v>
      </c>
      <c r="E62" s="94"/>
      <c r="F62" s="35">
        <f>SUM(F50:F61)</f>
        <v>0</v>
      </c>
      <c r="G62" s="35">
        <f>+MIN($F$74*L62,F62)</f>
        <v>0</v>
      </c>
      <c r="H62" s="137">
        <f>+IFERROR(G62/F62,0)</f>
        <v>0</v>
      </c>
      <c r="I62" s="35">
        <f>SUM(I50:I61)</f>
        <v>0</v>
      </c>
      <c r="J62" s="38">
        <f>SUM(J50:J61)</f>
        <v>0</v>
      </c>
      <c r="K62" s="159" t="s">
        <v>10</v>
      </c>
      <c r="L62" s="40">
        <f>+VLOOKUP(A50,P4:Q26,2,0)</f>
        <v>1</v>
      </c>
      <c r="M62" s="41">
        <f>+VLOOKUP(A50,P4:R26,3,0)</f>
        <v>0.25</v>
      </c>
      <c r="N62" s="18"/>
    </row>
    <row r="63" spans="1:27">
      <c r="A63" s="215" t="str">
        <f>+P20</f>
        <v>VDMK_1</v>
      </c>
      <c r="B63" s="130"/>
      <c r="C63" s="155"/>
      <c r="D63" s="181"/>
      <c r="E63" s="156">
        <f>+VLOOKUP($A$63,$P$4:$S$26,4,0)</f>
        <v>0.92</v>
      </c>
      <c r="F63" s="13">
        <f>+D63*E63</f>
        <v>0</v>
      </c>
      <c r="G63" s="13">
        <f t="shared" ref="G63:G71" si="37">+F63*$H$72</f>
        <v>0</v>
      </c>
      <c r="H63" s="64"/>
      <c r="I63" s="13">
        <f t="shared" ref="I63:I71" si="38">+F63*$H$72</f>
        <v>0</v>
      </c>
      <c r="J63" s="15">
        <f>+MIN($G$72*$M$63,G63)</f>
        <v>0</v>
      </c>
      <c r="K63" s="132"/>
      <c r="L63" s="17">
        <f>+VLOOKUP($A$63,$P$4:$Q$26,2,0)</f>
        <v>0.5</v>
      </c>
      <c r="M63" s="17">
        <f>+VLOOKUP($A$63,$P$4:$R$26,3,0)</f>
        <v>0.25</v>
      </c>
      <c r="N63" s="18"/>
    </row>
    <row r="64" spans="1:27">
      <c r="A64" s="216"/>
      <c r="B64" s="130"/>
      <c r="C64" s="155"/>
      <c r="D64" s="181"/>
      <c r="E64" s="156">
        <f>+VLOOKUP($A$63,$P$4:$S$26,4,0)</f>
        <v>0.92</v>
      </c>
      <c r="F64" s="13">
        <f t="shared" ref="F64:F65" si="39">+D64*E64</f>
        <v>0</v>
      </c>
      <c r="G64" s="13">
        <f t="shared" si="37"/>
        <v>0</v>
      </c>
      <c r="H64" s="64"/>
      <c r="I64" s="13">
        <f t="shared" si="38"/>
        <v>0</v>
      </c>
      <c r="J64" s="15">
        <f t="shared" ref="J64:J71" si="40">+MIN($G$72*$M$63,G64)</f>
        <v>0</v>
      </c>
      <c r="K64" s="131"/>
      <c r="L64" s="17">
        <f>+VLOOKUP($A$63,$P$4:$Q$26,2,0)</f>
        <v>0.5</v>
      </c>
      <c r="M64" s="17">
        <f>+VLOOKUP($A$63,$P$4:$R$26,3,0)</f>
        <v>0.25</v>
      </c>
      <c r="N64" s="18"/>
    </row>
    <row r="65" spans="1:29">
      <c r="A65" s="217"/>
      <c r="B65" s="130"/>
      <c r="C65" s="155"/>
      <c r="D65" s="181"/>
      <c r="E65" s="156">
        <f>+VLOOKUP($A$63,$P$4:$S$26,4,0)</f>
        <v>0.92</v>
      </c>
      <c r="F65" s="13">
        <f t="shared" si="39"/>
        <v>0</v>
      </c>
      <c r="G65" s="13">
        <f t="shared" si="37"/>
        <v>0</v>
      </c>
      <c r="H65" s="64"/>
      <c r="I65" s="13">
        <f t="shared" si="38"/>
        <v>0</v>
      </c>
      <c r="J65" s="15">
        <f t="shared" si="40"/>
        <v>0</v>
      </c>
      <c r="K65" s="131"/>
      <c r="L65" s="17">
        <f>+VLOOKUP($A$63,$P$4:$Q$26,2,0)</f>
        <v>0.5</v>
      </c>
      <c r="M65" s="17">
        <f>+VLOOKUP($A$63,$P$4:$R$26,3,0)</f>
        <v>0.25</v>
      </c>
      <c r="N65" s="18"/>
    </row>
    <row r="66" spans="1:29">
      <c r="A66" s="218" t="str">
        <f>+P21</f>
        <v>VDMK_1-5</v>
      </c>
      <c r="B66" s="133"/>
      <c r="C66" s="62"/>
      <c r="D66" s="186"/>
      <c r="E66" s="157">
        <f>+VLOOKUP($A$66,$P$4:$S$26,4,0)</f>
        <v>0.79</v>
      </c>
      <c r="F66" s="13">
        <f>+D66*E66</f>
        <v>0</v>
      </c>
      <c r="G66" s="13">
        <f t="shared" si="37"/>
        <v>0</v>
      </c>
      <c r="H66" s="64"/>
      <c r="I66" s="13">
        <f t="shared" si="38"/>
        <v>0</v>
      </c>
      <c r="J66" s="15">
        <f t="shared" si="40"/>
        <v>0</v>
      </c>
      <c r="K66" s="132"/>
      <c r="L66" s="17">
        <f>+VLOOKUP($A$66,$P$4:$Q$26,2,0)</f>
        <v>0.5</v>
      </c>
      <c r="M66" s="17">
        <f>+VLOOKUP($A$66,$P$4:$R$26,3,0)</f>
        <v>0.25</v>
      </c>
      <c r="N66" s="18"/>
    </row>
    <row r="67" spans="1:29">
      <c r="A67" s="216"/>
      <c r="B67" s="133"/>
      <c r="C67" s="62"/>
      <c r="D67" s="186"/>
      <c r="E67" s="157">
        <f>+VLOOKUP($A$66,$P$4:$S$26,4,0)</f>
        <v>0.79</v>
      </c>
      <c r="F67" s="13">
        <f t="shared" ref="F67:F68" si="41">+D67*E67</f>
        <v>0</v>
      </c>
      <c r="G67" s="13">
        <f t="shared" si="37"/>
        <v>0</v>
      </c>
      <c r="H67" s="64"/>
      <c r="I67" s="13">
        <f t="shared" si="38"/>
        <v>0</v>
      </c>
      <c r="J67" s="15">
        <f t="shared" si="40"/>
        <v>0</v>
      </c>
      <c r="K67" s="131"/>
      <c r="L67" s="17">
        <f>+VLOOKUP($A$66,$P$4:$Q$26,2,0)</f>
        <v>0.5</v>
      </c>
      <c r="M67" s="17">
        <f>+VLOOKUP($A$66,$P$4:$R$26,3,0)</f>
        <v>0.25</v>
      </c>
      <c r="N67" s="18"/>
    </row>
    <row r="68" spans="1:29">
      <c r="A68" s="217"/>
      <c r="B68" s="133"/>
      <c r="C68" s="62"/>
      <c r="D68" s="186"/>
      <c r="E68" s="157">
        <f>+VLOOKUP($A$66,$P$4:$S$26,4,0)</f>
        <v>0.79</v>
      </c>
      <c r="F68" s="13">
        <f t="shared" si="41"/>
        <v>0</v>
      </c>
      <c r="G68" s="13">
        <f t="shared" si="37"/>
        <v>0</v>
      </c>
      <c r="H68" s="64"/>
      <c r="I68" s="13">
        <f t="shared" si="38"/>
        <v>0</v>
      </c>
      <c r="J68" s="15">
        <f t="shared" si="40"/>
        <v>0</v>
      </c>
      <c r="K68" s="131"/>
      <c r="L68" s="17">
        <f>+VLOOKUP($A$66,$P$4:$Q$26,2,0)</f>
        <v>0.5</v>
      </c>
      <c r="M68" s="17">
        <f>+VLOOKUP($A$66,$P$4:$R$26,3,0)</f>
        <v>0.25</v>
      </c>
      <c r="N68" s="18"/>
    </row>
    <row r="69" spans="1:29">
      <c r="A69" s="218" t="str">
        <f>+P22</f>
        <v>VDMK_5 ve üzeri</v>
      </c>
      <c r="B69" s="144"/>
      <c r="C69" s="84"/>
      <c r="D69" s="191"/>
      <c r="E69" s="158">
        <f>+VLOOKUP($A$69,$P$4:$S$26,4,0)</f>
        <v>0.77</v>
      </c>
      <c r="F69" s="13">
        <f>+D69*E69</f>
        <v>0</v>
      </c>
      <c r="G69" s="13">
        <f t="shared" si="37"/>
        <v>0</v>
      </c>
      <c r="H69" s="64"/>
      <c r="I69" s="13">
        <f t="shared" si="38"/>
        <v>0</v>
      </c>
      <c r="J69" s="15">
        <f t="shared" si="40"/>
        <v>0</v>
      </c>
      <c r="K69" s="132"/>
      <c r="L69" s="17">
        <f>+VLOOKUP($A$69,$P$4:$Q$26,2,0)</f>
        <v>0.5</v>
      </c>
      <c r="M69" s="17">
        <f>+VLOOKUP($A$69,$P$4:$R$26,3,0)</f>
        <v>0.25</v>
      </c>
      <c r="N69" s="18"/>
    </row>
    <row r="70" spans="1:29">
      <c r="A70" s="216"/>
      <c r="B70" s="144"/>
      <c r="C70" s="84"/>
      <c r="D70" s="191"/>
      <c r="E70" s="158">
        <f>+VLOOKUP($A$69,$P$4:$S$26,4,0)</f>
        <v>0.77</v>
      </c>
      <c r="F70" s="13">
        <f t="shared" ref="F70:F71" si="42">+D70*E70</f>
        <v>0</v>
      </c>
      <c r="G70" s="13">
        <f t="shared" si="37"/>
        <v>0</v>
      </c>
      <c r="H70" s="64"/>
      <c r="I70" s="13">
        <f t="shared" si="38"/>
        <v>0</v>
      </c>
      <c r="J70" s="15">
        <f t="shared" si="40"/>
        <v>0</v>
      </c>
      <c r="K70" s="131"/>
      <c r="L70" s="17">
        <f>+VLOOKUP($A$69,$P$4:$Q$26,2,0)</f>
        <v>0.5</v>
      </c>
      <c r="M70" s="17">
        <f>+VLOOKUP($A$69,$P$4:$R$26,3,0)</f>
        <v>0.25</v>
      </c>
      <c r="N70" s="18"/>
    </row>
    <row r="71" spans="1:29" ht="15.75" thickBot="1">
      <c r="A71" s="219"/>
      <c r="B71" s="144"/>
      <c r="C71" s="84"/>
      <c r="D71" s="191"/>
      <c r="E71" s="158">
        <f>+VLOOKUP($A$69,$P$4:$S$26,4,0)</f>
        <v>0.77</v>
      </c>
      <c r="F71" s="13">
        <f t="shared" si="42"/>
        <v>0</v>
      </c>
      <c r="G71" s="13">
        <f t="shared" si="37"/>
        <v>0</v>
      </c>
      <c r="H71" s="64"/>
      <c r="I71" s="13">
        <f t="shared" si="38"/>
        <v>0</v>
      </c>
      <c r="J71" s="15">
        <f t="shared" si="40"/>
        <v>0</v>
      </c>
      <c r="K71" s="131"/>
      <c r="L71" s="17">
        <f>+VLOOKUP($A$69,$P$4:$Q$26,2,0)</f>
        <v>0.5</v>
      </c>
      <c r="M71" s="17">
        <f>+VLOOKUP($A$69,$P$4:$R$26,3,0)</f>
        <v>0.25</v>
      </c>
      <c r="N71" s="18"/>
    </row>
    <row r="72" spans="1:29" ht="15.75" customHeight="1" thickBot="1">
      <c r="A72" s="136"/>
      <c r="B72" s="34"/>
      <c r="C72" s="34"/>
      <c r="D72" s="180">
        <f>SUM(D63:D71)</f>
        <v>0</v>
      </c>
      <c r="E72" s="94"/>
      <c r="F72" s="35">
        <f>SUM(F63:F71)</f>
        <v>0</v>
      </c>
      <c r="G72" s="35">
        <f>+MIN($F$74*L72,F72)</f>
        <v>0</v>
      </c>
      <c r="H72" s="137">
        <f>+IFERROR(G72/F72,0)</f>
        <v>0</v>
      </c>
      <c r="I72" s="35">
        <f>SUM(I63:I71)</f>
        <v>0</v>
      </c>
      <c r="J72" s="38">
        <f>SUM(J63:J71)</f>
        <v>0</v>
      </c>
      <c r="K72" s="159"/>
      <c r="L72" s="40">
        <f>+VLOOKUP(A63,P4:Q26,2,0)</f>
        <v>0.5</v>
      </c>
      <c r="M72" s="41">
        <f>+VLOOKUP(A63,P4:R26,3,0)</f>
        <v>0.25</v>
      </c>
      <c r="N72" s="160"/>
    </row>
    <row r="73" spans="1:29" s="5" customFormat="1" ht="15.75" thickBot="1">
      <c r="A73"/>
      <c r="B73"/>
      <c r="C73"/>
      <c r="D73" s="177"/>
      <c r="E73"/>
      <c r="F73" s="75"/>
      <c r="G73" s="75"/>
      <c r="J73" s="75"/>
      <c r="K73"/>
      <c r="L73"/>
      <c r="M73"/>
      <c r="N73" s="2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5" customFormat="1" ht="15.75" thickBot="1">
      <c r="A74" s="171" t="s">
        <v>44</v>
      </c>
      <c r="B74" s="172"/>
      <c r="C74" s="172"/>
      <c r="D74" s="193"/>
      <c r="E74" s="172"/>
      <c r="F74" s="173">
        <f>+F10+F26+F36+F49+F62+F72</f>
        <v>0</v>
      </c>
      <c r="G74" s="173">
        <f>+G10+G26+G36+G49+G62+G72</f>
        <v>0</v>
      </c>
      <c r="H74" s="173"/>
      <c r="I74" s="173"/>
      <c r="J74" s="173">
        <f>+J10+J26+J36+J49+J62+J72</f>
        <v>0</v>
      </c>
      <c r="K74" s="173"/>
      <c r="L74" s="173"/>
      <c r="M74" s="174"/>
      <c r="N74" s="2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6" spans="1:29" s="5" customFormat="1">
      <c r="A76"/>
      <c r="B76"/>
      <c r="C76"/>
      <c r="D76" s="177"/>
      <c r="E76"/>
      <c r="F76" s="142"/>
      <c r="G76" s="142"/>
      <c r="J76"/>
      <c r="K76"/>
      <c r="L76"/>
      <c r="M76"/>
      <c r="N76" s="2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>
      <c r="A77"/>
      <c r="B77"/>
      <c r="C77"/>
      <c r="D77" s="177"/>
      <c r="E77"/>
      <c r="F77" s="175"/>
      <c r="G77"/>
      <c r="J77"/>
      <c r="K77"/>
      <c r="L77"/>
      <c r="M77"/>
      <c r="N77" s="2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80" spans="1:29" s="5" customFormat="1">
      <c r="A80"/>
      <c r="B80"/>
      <c r="C80"/>
      <c r="D80" s="177"/>
      <c r="E80"/>
      <c r="F80" s="142"/>
      <c r="G80" s="141"/>
      <c r="J80"/>
      <c r="K80"/>
      <c r="L80"/>
      <c r="M80"/>
      <c r="N80" s="2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5" customFormat="1">
      <c r="A81"/>
      <c r="B81"/>
      <c r="C81"/>
      <c r="D81" s="177"/>
      <c r="E81"/>
      <c r="F81"/>
      <c r="G81" s="176"/>
      <c r="J81"/>
      <c r="K81"/>
      <c r="L81"/>
      <c r="M81"/>
      <c r="N81" s="2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3" spans="1:29" s="5" customFormat="1" ht="33.75" customHeight="1">
      <c r="A83"/>
      <c r="B83"/>
      <c r="C83"/>
      <c r="D83" s="177"/>
      <c r="E83"/>
      <c r="F83"/>
      <c r="G83"/>
      <c r="J83"/>
      <c r="K83"/>
      <c r="L83"/>
      <c r="M83"/>
      <c r="N83" s="2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</sheetData>
  <mergeCells count="19">
    <mergeCell ref="A63:A65"/>
    <mergeCell ref="A66:A68"/>
    <mergeCell ref="A69:A71"/>
    <mergeCell ref="A46:A48"/>
    <mergeCell ref="A50:A52"/>
    <mergeCell ref="A53:A55"/>
    <mergeCell ref="A56:A58"/>
    <mergeCell ref="A59:A61"/>
    <mergeCell ref="P3:W3"/>
    <mergeCell ref="A43:A45"/>
    <mergeCell ref="A5:A9"/>
    <mergeCell ref="A11:A15"/>
    <mergeCell ref="A16:A20"/>
    <mergeCell ref="A21:A25"/>
    <mergeCell ref="A27:A29"/>
    <mergeCell ref="A30:A32"/>
    <mergeCell ref="A33:A35"/>
    <mergeCell ref="A37:A39"/>
    <mergeCell ref="A40:A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DC3C-1B61-4A1C-9B7E-3955F9A74811}">
  <sheetPr>
    <tabColor rgb="FFFFFF00"/>
  </sheetPr>
  <dimension ref="A1:AC122"/>
  <sheetViews>
    <sheetView topLeftCell="C1" zoomScale="70" zoomScaleNormal="70" workbookViewId="0">
      <selection activeCell="S40" sqref="S40"/>
    </sheetView>
  </sheetViews>
  <sheetFormatPr defaultRowHeight="1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>
      <c r="F1" s="1" t="s">
        <v>0</v>
      </c>
      <c r="G1" s="1" t="s">
        <v>1</v>
      </c>
      <c r="H1" s="1"/>
      <c r="I1" s="1"/>
      <c r="J1" s="1" t="s">
        <v>2</v>
      </c>
    </row>
    <row r="2" spans="1:20">
      <c r="F2" s="3">
        <f>+F113</f>
        <v>0</v>
      </c>
      <c r="G2" s="3">
        <f>+G113</f>
        <v>0</v>
      </c>
      <c r="H2" s="4"/>
      <c r="I2" s="4"/>
      <c r="J2" s="3">
        <f>+J113</f>
        <v>0</v>
      </c>
    </row>
    <row r="3" spans="1:20" ht="15.75" thickBot="1"/>
    <row r="4" spans="1:20" ht="70.5" customHeight="1" thickTop="1" thickBot="1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>
      <c r="A5" s="204" t="s">
        <v>14</v>
      </c>
      <c r="B5" s="13"/>
      <c r="C5" s="13"/>
      <c r="D5" s="178"/>
      <c r="E5" s="14">
        <f>+VLOOKUP($A$5,$P$5:$S$30,4,FALSE)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+VLOOKUP($A$5,$P$5:$Q$30,2,FALSE)</f>
        <v>1</v>
      </c>
      <c r="M5" s="17">
        <f>+VLOOKUP($A$5,$P$5:$R$30,3,FALSE)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0">
      <c r="A6" s="205"/>
      <c r="B6" s="13"/>
      <c r="C6" s="13"/>
      <c r="D6" s="179"/>
      <c r="E6" s="14">
        <f>+VLOOKUP($A$5,$P$5:$S$30,4,FALSE)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+VLOOKUP($A$5,$P$5:$Q$30,2,FALSE)</f>
        <v>1</v>
      </c>
      <c r="M6" s="17">
        <f>+VLOOKUP($A$5,$P$5:$R$30,3,FALSE)</f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0" ht="15.75" thickBot="1">
      <c r="A7" s="205"/>
      <c r="B7" s="13"/>
      <c r="C7" s="13"/>
      <c r="D7" s="179"/>
      <c r="E7" s="14">
        <f>+VLOOKUP($A$5,$P$5:$S$30,4,FALSE)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+VLOOKUP($A$5,$P$5:$Q$30,2,FALSE)</f>
        <v>1</v>
      </c>
      <c r="M7" s="17">
        <f>+VLOOKUP($A$5,$P$5:$R$30,3,FALSE)</f>
        <v>1</v>
      </c>
      <c r="N7" s="18"/>
      <c r="P7" s="26" t="s">
        <v>17</v>
      </c>
      <c r="Q7" s="27">
        <v>1</v>
      </c>
      <c r="R7" s="27">
        <v>0.35</v>
      </c>
      <c r="S7" s="28">
        <v>0.79</v>
      </c>
      <c r="T7" s="22"/>
    </row>
    <row r="8" spans="1:20" ht="15.75" thickBot="1">
      <c r="A8" s="205"/>
      <c r="B8" s="13"/>
      <c r="C8" s="13"/>
      <c r="D8" s="179"/>
      <c r="E8" s="14">
        <f>+VLOOKUP($A$5,$P$5:$S$30,4,FALSE)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+VLOOKUP($A$5,$P$5:$Q$30,2,FALSE)</f>
        <v>1</v>
      </c>
      <c r="M8" s="17">
        <f>+VLOOKUP($A$5,$P$5:$R$30,3,FALSE)</f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0" ht="15.75" thickBot="1">
      <c r="A9" s="206"/>
      <c r="B9" s="13"/>
      <c r="C9" s="13"/>
      <c r="D9" s="179"/>
      <c r="E9" s="14">
        <f>+VLOOKUP($A$5,$P$5:$S$30,4,FALSE)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+VLOOKUP($A$5,$P$5:$Q$30,2,FALSE)</f>
        <v>1</v>
      </c>
      <c r="M9" s="17">
        <f>+VLOOKUP($A$5,$P$5:$R$30,3,FALSE)</f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0" ht="15.75" thickBot="1">
      <c r="A10" s="33"/>
      <c r="B10" s="34"/>
      <c r="C10" s="34"/>
      <c r="D10" s="180"/>
      <c r="E10" s="36"/>
      <c r="F10" s="35">
        <f>SUM(F5:F9)</f>
        <v>0</v>
      </c>
      <c r="G10" s="35">
        <f>+MIN($F$113*L10,F10)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+VLOOKUP($A$5,$P$5:$Q$36,2,FALSE)</f>
        <v>1</v>
      </c>
      <c r="M10" s="41">
        <f>+VLOOKUP($A$5,$P$5:$R$36,3,FALSE)</f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0" ht="15.75" thickBot="1">
      <c r="A11" s="207" t="s">
        <v>15</v>
      </c>
      <c r="B11" s="43"/>
      <c r="C11" s="44"/>
      <c r="D11" s="181"/>
      <c r="E11" s="46">
        <f>+VLOOKUP($A$11,$P$5:$S$30,4,FALSE)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+VLOOKUP($A$11,$P$5:$Q$30,2,FALSE)</f>
        <v>1</v>
      </c>
      <c r="M11" s="17">
        <f>+VLOOKUP($A$11,$P$5:$R$30,3,FALSE)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>
      <c r="A12" s="203"/>
      <c r="B12" s="43"/>
      <c r="C12" s="44"/>
      <c r="D12" s="181"/>
      <c r="E12" s="46">
        <f>+VLOOKUP($A$11,$P$5:$S$30,4,FALSE)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+VLOOKUP($A$11,$P$5:$Q$30,2,FALSE)</f>
        <v>1</v>
      </c>
      <c r="M12" s="17">
        <f>+VLOOKUP($A$11,$P$5:$R$30,3,FALSE)</f>
        <v>0.35</v>
      </c>
      <c r="N12" s="42"/>
      <c r="P12" s="48"/>
      <c r="Q12" s="49"/>
      <c r="R12" s="49"/>
      <c r="S12" s="50"/>
      <c r="T12" s="22"/>
    </row>
    <row r="13" spans="1:20">
      <c r="A13" s="203"/>
      <c r="B13" s="43"/>
      <c r="C13" s="44"/>
      <c r="D13" s="181"/>
      <c r="E13" s="46">
        <f>+VLOOKUP($A$11,$P$5:$S$30,4,FALSE)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+VLOOKUP($A$11,$P$5:$Q$30,2,FALSE)</f>
        <v>1</v>
      </c>
      <c r="M13" s="17">
        <f>+VLOOKUP($A$11,$P$5:$R$30,3,FALSE)</f>
        <v>0.35</v>
      </c>
      <c r="N13" s="18"/>
      <c r="P13" s="51" t="s">
        <v>57</v>
      </c>
      <c r="Q13" s="52">
        <v>0.9</v>
      </c>
      <c r="R13" s="52">
        <v>0.2</v>
      </c>
      <c r="S13" s="53">
        <v>0.82</v>
      </c>
      <c r="T13" s="22"/>
    </row>
    <row r="14" spans="1:20">
      <c r="A14" s="203"/>
      <c r="B14" s="43"/>
      <c r="C14" s="44"/>
      <c r="D14" s="181"/>
      <c r="E14" s="46">
        <f>+VLOOKUP($A$11,$P$5:$S$30,4,FALSE)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+VLOOKUP($A$11,$P$5:$Q$30,2,FALSE)</f>
        <v>1</v>
      </c>
      <c r="M14" s="17">
        <f>+VLOOKUP($A$11,$P$5:$R$30,3,FALSE)</f>
        <v>0.35</v>
      </c>
      <c r="N14" s="18"/>
      <c r="P14" s="198" t="s">
        <v>55</v>
      </c>
      <c r="Q14" s="199">
        <v>0.9</v>
      </c>
      <c r="R14" s="199">
        <v>0.2</v>
      </c>
      <c r="S14" s="200">
        <v>0.77</v>
      </c>
      <c r="T14" s="22"/>
    </row>
    <row r="15" spans="1:20" ht="15.75" thickBot="1">
      <c r="A15" s="203"/>
      <c r="B15" s="43"/>
      <c r="C15" s="44"/>
      <c r="D15" s="181"/>
      <c r="E15" s="46">
        <f>+VLOOKUP($A$11,$P$5:$S$30,4,FALSE)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+VLOOKUP($A$11,$P$5:$Q$30,2,FALSE)</f>
        <v>1</v>
      </c>
      <c r="M15" s="17">
        <f>+VLOOKUP($A$11,$P$5:$R$30,3,FALSE)</f>
        <v>0.35</v>
      </c>
      <c r="N15" s="18"/>
      <c r="P15" s="54" t="s">
        <v>56</v>
      </c>
      <c r="Q15" s="55">
        <v>0.9</v>
      </c>
      <c r="R15" s="55">
        <v>0.2</v>
      </c>
      <c r="S15" s="56">
        <v>0.72</v>
      </c>
      <c r="T15" s="22"/>
    </row>
    <row r="16" spans="1:20">
      <c r="A16" s="203" t="s">
        <v>16</v>
      </c>
      <c r="B16" s="60"/>
      <c r="C16" s="61"/>
      <c r="D16" s="182"/>
      <c r="E16" s="63">
        <f>+VLOOKUP($A$16,$P$5:$S$30,4,FALSE)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+VLOOKUP($A$16,$P$5:$Q$30,2,FALSE)</f>
        <v>1</v>
      </c>
      <c r="M16" s="17">
        <f>+VLOOKUP($A$16,$P$5:$R$30,3,FALSE)</f>
        <v>0.35</v>
      </c>
      <c r="N16" s="18"/>
      <c r="P16" s="57" t="s">
        <v>22</v>
      </c>
      <c r="Q16" s="58">
        <v>1</v>
      </c>
      <c r="R16" s="58">
        <v>0.35</v>
      </c>
      <c r="S16" s="59">
        <v>0.89</v>
      </c>
      <c r="T16" s="22"/>
    </row>
    <row r="17" spans="1:20">
      <c r="A17" s="203"/>
      <c r="B17" s="60"/>
      <c r="C17" s="61"/>
      <c r="D17" s="182"/>
      <c r="E17" s="63">
        <f>+VLOOKUP($A$16,$P$5:$S$30,4,FALSE)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+VLOOKUP($A$16,$P$5:$Q$30,2,FALSE)</f>
        <v>1</v>
      </c>
      <c r="M17" s="17">
        <f>+VLOOKUP($A$16,$P$5:$R$30,3,FALSE)</f>
        <v>0.35</v>
      </c>
      <c r="N17" s="18"/>
      <c r="P17" s="66" t="s">
        <v>23</v>
      </c>
      <c r="Q17" s="67">
        <v>1</v>
      </c>
      <c r="R17" s="67">
        <v>0.35</v>
      </c>
      <c r="S17" s="68">
        <v>0.89</v>
      </c>
      <c r="T17" s="22"/>
    </row>
    <row r="18" spans="1:20">
      <c r="A18" s="203"/>
      <c r="B18" s="60"/>
      <c r="C18" s="61"/>
      <c r="D18" s="182"/>
      <c r="E18" s="63">
        <f>+VLOOKUP($A$16,$P$5:$S$30,4,FALSE)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+VLOOKUP($A$16,$P$5:$Q$30,2,FALSE)</f>
        <v>1</v>
      </c>
      <c r="M18" s="17">
        <f>+VLOOKUP($A$16,$P$5:$R$30,3,FALSE)</f>
        <v>0.35</v>
      </c>
      <c r="N18" s="18"/>
      <c r="P18" s="69" t="s">
        <v>24</v>
      </c>
      <c r="Q18" s="70">
        <v>1</v>
      </c>
      <c r="R18" s="70">
        <v>0.35</v>
      </c>
      <c r="S18" s="71">
        <v>0.88</v>
      </c>
      <c r="T18" s="22"/>
    </row>
    <row r="19" spans="1:20" ht="15.75" thickBot="1">
      <c r="A19" s="203"/>
      <c r="B19" s="60"/>
      <c r="C19" s="61"/>
      <c r="D19" s="182"/>
      <c r="E19" s="63">
        <f>+VLOOKUP($A$16,$P$5:$S$30,4,FALSE)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+VLOOKUP($A$16,$P$5:$Q$30,2,FALSE)</f>
        <v>1</v>
      </c>
      <c r="M19" s="17">
        <f>+VLOOKUP($A$16,$P$5:$R$30,3,FALSE)</f>
        <v>0.35</v>
      </c>
      <c r="N19" s="18"/>
      <c r="O19" s="75"/>
      <c r="P19" s="72" t="s">
        <v>25</v>
      </c>
      <c r="Q19" s="73">
        <v>1</v>
      </c>
      <c r="R19" s="73">
        <v>0.35</v>
      </c>
      <c r="S19" s="74">
        <v>0.86</v>
      </c>
    </row>
    <row r="20" spans="1:20">
      <c r="A20" s="203"/>
      <c r="B20" s="60"/>
      <c r="C20" s="61"/>
      <c r="D20" s="182"/>
      <c r="E20" s="63">
        <f>+VLOOKUP($A$16,$P$5:$S$30,4,FALSE)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+VLOOKUP($A$16,$P$5:$Q$30,2,FALSE)</f>
        <v>1</v>
      </c>
      <c r="M20" s="17">
        <f>+VLOOKUP($A$16,$P$5:$R$30,3,FALSE)</f>
        <v>0.35</v>
      </c>
      <c r="N20" s="42"/>
      <c r="P20" s="76" t="s">
        <v>26</v>
      </c>
      <c r="Q20" s="77">
        <v>1</v>
      </c>
      <c r="R20" s="77">
        <v>0.35</v>
      </c>
      <c r="S20" s="78">
        <v>0.89</v>
      </c>
    </row>
    <row r="21" spans="1:20">
      <c r="A21" s="203" t="s">
        <v>17</v>
      </c>
      <c r="B21" s="82"/>
      <c r="C21" s="83"/>
      <c r="D21" s="183"/>
      <c r="E21" s="85">
        <f>+VLOOKUP($A$21,$P$5:$S$30,4,FALSE)</f>
        <v>0.79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+VLOOKUP($A$21,$P$5:$Q$30,2,FALSE)</f>
        <v>1</v>
      </c>
      <c r="M21" s="17">
        <f t="shared" ref="M21:M26" si="8">+VLOOKUP($A$21,$P$5:$R$30,3,FALSE)</f>
        <v>0.35</v>
      </c>
      <c r="N21" s="42"/>
      <c r="P21" s="79" t="s">
        <v>27</v>
      </c>
      <c r="Q21" s="80">
        <v>1</v>
      </c>
      <c r="R21" s="80">
        <v>0.35</v>
      </c>
      <c r="S21" s="81">
        <v>0.85</v>
      </c>
    </row>
    <row r="22" spans="1:20">
      <c r="A22" s="203"/>
      <c r="B22" s="82"/>
      <c r="C22" s="83"/>
      <c r="D22" s="183"/>
      <c r="E22" s="85">
        <f>+VLOOKUP($A$21,$P$5:$S$30,4,FALSE)</f>
        <v>0.79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1</v>
      </c>
      <c r="M22" s="17">
        <f t="shared" si="8"/>
        <v>0.35</v>
      </c>
      <c r="N22" s="18"/>
      <c r="P22" s="79" t="s">
        <v>28</v>
      </c>
      <c r="Q22" s="80">
        <v>1</v>
      </c>
      <c r="R22" s="80">
        <v>0.35</v>
      </c>
      <c r="S22" s="81">
        <v>0.66</v>
      </c>
    </row>
    <row r="23" spans="1:20">
      <c r="A23" s="203"/>
      <c r="B23" s="82"/>
      <c r="C23" s="83"/>
      <c r="D23" s="183"/>
      <c r="E23" s="85">
        <f>+VLOOKUP($A$21,$P$5:$S$30,4,FALSE)</f>
        <v>0.79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1</v>
      </c>
      <c r="M23" s="17">
        <f t="shared" si="8"/>
        <v>0.35</v>
      </c>
      <c r="N23" s="18"/>
      <c r="P23" s="86" t="s">
        <v>29</v>
      </c>
      <c r="Q23" s="87">
        <v>1</v>
      </c>
      <c r="R23" s="87">
        <v>0.35</v>
      </c>
      <c r="S23" s="88">
        <v>0.66</v>
      </c>
    </row>
    <row r="24" spans="1:20">
      <c r="A24" s="203"/>
      <c r="B24" s="82"/>
      <c r="C24" s="83"/>
      <c r="D24" s="183"/>
      <c r="E24" s="85">
        <f>+VLOOKUP($A$21,$P$5:$S$30,4,FALSE)</f>
        <v>0.79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1</v>
      </c>
      <c r="M24" s="17">
        <f t="shared" si="8"/>
        <v>0.35</v>
      </c>
      <c r="N24" s="18"/>
      <c r="P24" s="89" t="s">
        <v>30</v>
      </c>
      <c r="Q24" s="90">
        <v>0.5</v>
      </c>
      <c r="R24" s="90">
        <v>0.4</v>
      </c>
      <c r="S24" s="91">
        <v>0.92</v>
      </c>
    </row>
    <row r="25" spans="1:20" ht="15.75" thickBot="1">
      <c r="A25" s="208"/>
      <c r="B25" s="82"/>
      <c r="C25" s="83"/>
      <c r="D25" s="183"/>
      <c r="E25" s="85">
        <f>+VLOOKUP($A$21,$P$5:$S$30,4,FALSE)</f>
        <v>0.79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1</v>
      </c>
      <c r="M25" s="17">
        <f t="shared" si="8"/>
        <v>0.35</v>
      </c>
      <c r="N25" s="42"/>
      <c r="P25" s="89" t="s">
        <v>31</v>
      </c>
      <c r="Q25" s="90">
        <v>0.5</v>
      </c>
      <c r="R25" s="90">
        <v>0.4</v>
      </c>
      <c r="S25" s="91">
        <v>0.79</v>
      </c>
    </row>
    <row r="26" spans="1:20" ht="15.75" thickBot="1">
      <c r="A26" s="92" t="s">
        <v>33</v>
      </c>
      <c r="B26" s="34"/>
      <c r="C26" s="93" t="s">
        <v>34</v>
      </c>
      <c r="D26" s="180">
        <f>+SUM(D11:D25)</f>
        <v>0</v>
      </c>
      <c r="E26" s="94"/>
      <c r="F26" s="35">
        <f>SUM(F11:F25)</f>
        <v>0</v>
      </c>
      <c r="G26" s="35">
        <f>+MIN($F$113*L26,F26)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35</v>
      </c>
      <c r="L26" s="40">
        <f t="shared" si="7"/>
        <v>1</v>
      </c>
      <c r="M26" s="41">
        <f t="shared" si="8"/>
        <v>0.35</v>
      </c>
      <c r="N26" s="42">
        <f>D16*E16</f>
        <v>0</v>
      </c>
      <c r="P26" s="89" t="s">
        <v>32</v>
      </c>
      <c r="Q26" s="90">
        <v>0.5</v>
      </c>
      <c r="R26" s="90">
        <v>0.4</v>
      </c>
      <c r="S26" s="91">
        <v>0.76</v>
      </c>
    </row>
    <row r="27" spans="1:20" ht="15.75" thickBot="1">
      <c r="A27" s="209" t="s">
        <v>18</v>
      </c>
      <c r="B27" s="98"/>
      <c r="C27" s="13"/>
      <c r="D27" s="184">
        <f t="shared" ref="D27:D29" si="11">+C27*K27</f>
        <v>0</v>
      </c>
      <c r="E27" s="99">
        <f>+VLOOKUP($A$27,$P$5:$S$30,4,FALSE)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+VLOOKUP($A$27,$P$5:$Q$30,2,FALSE)</f>
        <v>1</v>
      </c>
      <c r="M27" s="17">
        <f>+VLOOKUP($A$27,$P$5:$R$30,3,FALSE)</f>
        <v>1</v>
      </c>
      <c r="N27" s="18"/>
      <c r="P27" s="95"/>
      <c r="Q27" s="96"/>
      <c r="R27" s="96"/>
      <c r="S27" s="97"/>
    </row>
    <row r="28" spans="1:20" ht="15.75" thickTop="1">
      <c r="A28" s="205"/>
      <c r="B28" s="13"/>
      <c r="C28" s="13"/>
      <c r="D28" s="184">
        <f t="shared" si="11"/>
        <v>0</v>
      </c>
      <c r="E28" s="99">
        <f>+VLOOKUP($A$27,$P$5:$S$30,4,FALSE)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+VLOOKUP($A$27,$P$5:$Q$30,2,FALSE)</f>
        <v>1</v>
      </c>
      <c r="M28" s="17">
        <f>+VLOOKUP($A$27,$P$5:$R$30,3,FALSE)</f>
        <v>1</v>
      </c>
      <c r="N28" s="18"/>
      <c r="P28" s="101" t="s">
        <v>36</v>
      </c>
      <c r="Q28" s="102">
        <v>1</v>
      </c>
      <c r="R28" s="102">
        <v>0.25</v>
      </c>
      <c r="S28" s="103">
        <v>0.92</v>
      </c>
    </row>
    <row r="29" spans="1:20" ht="15.75" thickBot="1">
      <c r="A29" s="205"/>
      <c r="B29" s="13"/>
      <c r="C29" s="13"/>
      <c r="D29" s="184">
        <f t="shared" si="11"/>
        <v>0</v>
      </c>
      <c r="E29" s="99">
        <f>+VLOOKUP($A$27,$P$5:$S$30,4,FALSE)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+VLOOKUP($A$30,$P$5:$Q$30,2,FALSE)</f>
        <v>1</v>
      </c>
      <c r="M29" s="17">
        <f>+VLOOKUP($A$27,$P$5:$R$30,3,FALSE)</f>
        <v>1</v>
      </c>
      <c r="N29" s="42">
        <f>F17*0.6</f>
        <v>0</v>
      </c>
      <c r="P29" s="105" t="s">
        <v>37</v>
      </c>
      <c r="Q29" s="106">
        <v>1</v>
      </c>
      <c r="R29" s="106">
        <v>0.25</v>
      </c>
      <c r="S29" s="107">
        <v>0.79</v>
      </c>
    </row>
    <row r="30" spans="1:20" ht="15.75" thickBot="1">
      <c r="A30" s="209" t="s">
        <v>19</v>
      </c>
      <c r="B30" s="13"/>
      <c r="C30" s="13"/>
      <c r="D30" s="184">
        <f>+C30*K30</f>
        <v>0</v>
      </c>
      <c r="E30" s="99">
        <f>+VLOOKUP($A$30,$P$5:$S$30,4,FALSE)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+VLOOKUP($A$27,$P$5:$Q$30,2,FALSE)</f>
        <v>1</v>
      </c>
      <c r="M30" s="17">
        <f>+VLOOKUP($A$30,$P$5:$R$30,3,FALSE)</f>
        <v>1</v>
      </c>
      <c r="N30" s="18"/>
      <c r="P30" s="108" t="s">
        <v>38</v>
      </c>
      <c r="Q30" s="109">
        <v>1</v>
      </c>
      <c r="R30" s="110">
        <v>0.25</v>
      </c>
      <c r="S30" s="111">
        <v>0.76</v>
      </c>
    </row>
    <row r="31" spans="1:20" ht="15.75" thickBot="1">
      <c r="A31" s="205"/>
      <c r="B31" s="13"/>
      <c r="C31" s="13"/>
      <c r="D31" s="184">
        <f t="shared" ref="D31:D32" si="16">+C31*K31</f>
        <v>0</v>
      </c>
      <c r="E31" s="99">
        <f>+VLOOKUP($A$30,$P$5:$S$30,4,FALSE)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+VLOOKUP($A$27,$P$5:$Q$30,2,FALSE)</f>
        <v>1</v>
      </c>
      <c r="M31" s="17">
        <f>+VLOOKUP($A$30,$P$5:$R$30,3,FALSE)</f>
        <v>1</v>
      </c>
      <c r="N31" s="18"/>
      <c r="P31" s="112" t="s">
        <v>39</v>
      </c>
      <c r="Q31" s="113">
        <v>0.5</v>
      </c>
      <c r="R31" s="113">
        <v>1</v>
      </c>
      <c r="S31" s="114">
        <v>0.88</v>
      </c>
    </row>
    <row r="32" spans="1:20" ht="15.75" thickBot="1">
      <c r="A32" s="205"/>
      <c r="B32" s="13"/>
      <c r="C32" s="13"/>
      <c r="D32" s="184">
        <f t="shared" si="16"/>
        <v>0</v>
      </c>
      <c r="E32" s="99">
        <f>+VLOOKUP($A$30,$P$5:$S$30,4,FALSE)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+VLOOKUP($A$27,$P$5:$Q$30,2,FALSE)</f>
        <v>1</v>
      </c>
      <c r="M32" s="17">
        <f>+VLOOKUP($A$30,$P$5:$R$30,3,FALSE)</f>
        <v>1</v>
      </c>
      <c r="N32" s="18"/>
      <c r="P32" s="115" t="s">
        <v>40</v>
      </c>
      <c r="Q32" s="116">
        <v>0.5</v>
      </c>
      <c r="R32" s="116">
        <v>0.2</v>
      </c>
      <c r="S32" s="117">
        <v>0.88</v>
      </c>
    </row>
    <row r="33" spans="1:23" ht="15.75" thickBot="1">
      <c r="A33" s="209" t="s">
        <v>21</v>
      </c>
      <c r="B33" s="13"/>
      <c r="C33" s="13"/>
      <c r="D33" s="184">
        <f>+C33*K33</f>
        <v>0</v>
      </c>
      <c r="E33" s="99">
        <f>+VLOOKUP($A$33,$P$4:$S$31,4,0)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+VLOOKUP($A$33,$P$5:$Q$30,2,FALSE)</f>
        <v>1</v>
      </c>
      <c r="M33" s="17">
        <f>+VLOOKUP($A$33,$P$5:$R$30,3,FALSE)</f>
        <v>1</v>
      </c>
      <c r="N33" s="29">
        <f>F17*H26</f>
        <v>0</v>
      </c>
      <c r="P33" s="115" t="s">
        <v>41</v>
      </c>
      <c r="Q33" s="116">
        <v>0.5</v>
      </c>
      <c r="R33" s="116">
        <v>0.2</v>
      </c>
      <c r="S33" s="117">
        <v>0.93</v>
      </c>
    </row>
    <row r="34" spans="1:23" ht="15.75" thickBot="1">
      <c r="A34" s="205"/>
      <c r="B34" s="13"/>
      <c r="C34" s="13"/>
      <c r="D34" s="184">
        <f t="shared" ref="D34:D35" si="18">+C34*K34</f>
        <v>0</v>
      </c>
      <c r="E34" s="99">
        <f>+VLOOKUP($A$33,$P$4:$S$31,4,0)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+VLOOKUP($A$33,$P$5:$Q$30,2,FALSE)</f>
        <v>1</v>
      </c>
      <c r="M34" s="17">
        <f>+VLOOKUP($A$33,$P$5:$R$30,3,FALSE)</f>
        <v>1</v>
      </c>
      <c r="N34" s="18"/>
      <c r="O34" s="122"/>
      <c r="P34" s="115" t="s">
        <v>45</v>
      </c>
      <c r="Q34" s="116">
        <v>0.5</v>
      </c>
      <c r="R34" s="116">
        <v>0.2</v>
      </c>
      <c r="S34" s="117">
        <v>0.97</v>
      </c>
    </row>
    <row r="35" spans="1:23" ht="15.75" thickBot="1">
      <c r="A35" s="205"/>
      <c r="B35" s="13"/>
      <c r="C35" s="13"/>
      <c r="D35" s="184">
        <f t="shared" si="18"/>
        <v>0</v>
      </c>
      <c r="E35" s="99">
        <f>+VLOOKUP($A$33,$P$4:$S$31,4,0)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+VLOOKUP($A$33,$P$5:$Q$30,2,FALSE)</f>
        <v>1</v>
      </c>
      <c r="M35" s="17">
        <f>+VLOOKUP($A$33,$P$5:$R$30,3,FALSE)</f>
        <v>1</v>
      </c>
      <c r="N35" s="18"/>
      <c r="P35" s="119" t="s">
        <v>42</v>
      </c>
      <c r="Q35" s="120">
        <v>0.5</v>
      </c>
      <c r="R35" s="120">
        <v>1</v>
      </c>
      <c r="S35" s="121">
        <v>1</v>
      </c>
    </row>
    <row r="36" spans="1:23" ht="15.75" thickBot="1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+MIN($F$113*L36,F36)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+VLOOKUP($A$27,$P$5:$Q$30,2,FALSE)</f>
        <v>1</v>
      </c>
      <c r="M36" s="41">
        <f>+VLOOKUP($A$27,$P$5:$R$30,3,FALSE)</f>
        <v>1</v>
      </c>
      <c r="N36" s="18"/>
      <c r="P36" s="123" t="s">
        <v>49</v>
      </c>
      <c r="Q36" s="124">
        <v>0.25</v>
      </c>
      <c r="R36" s="124">
        <v>0.2</v>
      </c>
      <c r="S36" s="125">
        <v>1</v>
      </c>
    </row>
    <row r="37" spans="1:23" ht="15.75" thickBot="1">
      <c r="A37" s="213" t="s">
        <v>57</v>
      </c>
      <c r="B37" s="130"/>
      <c r="C37" s="45"/>
      <c r="D37" s="185"/>
      <c r="E37" s="46">
        <f>+VLOOKUP($A$37,$P$5:$S$32,4,FALSE)</f>
        <v>0.82</v>
      </c>
      <c r="F37" s="131">
        <f t="shared" ref="F37:F44" si="20">+D37*E37</f>
        <v>0</v>
      </c>
      <c r="G37" s="131">
        <f t="shared" ref="G37:G48" si="21">+F37*$H$49</f>
        <v>0</v>
      </c>
      <c r="H37" s="131"/>
      <c r="I37" s="131">
        <f t="shared" ref="I37:I48" si="22">+F37*$H$49</f>
        <v>0</v>
      </c>
      <c r="J37" s="15">
        <f t="shared" ref="J37:J48" si="23">+MIN($G$49*$M$41,G37)</f>
        <v>0</v>
      </c>
      <c r="K37" s="132"/>
      <c r="L37" s="17">
        <f t="shared" ref="L37:L48" si="24">+VLOOKUP($A$41,$P$5:$Q$32,2,FALSE)</f>
        <v>0.9</v>
      </c>
      <c r="M37" s="17">
        <f t="shared" ref="M37:M48" si="25">+VLOOKUP($A$41,$P$5:$R$32,3,FALSE)</f>
        <v>0.2</v>
      </c>
      <c r="N37" s="18"/>
      <c r="P37" s="126" t="s">
        <v>49</v>
      </c>
      <c r="Q37" s="127"/>
      <c r="R37" s="127"/>
      <c r="S37" s="128"/>
    </row>
    <row r="38" spans="1:23">
      <c r="A38" s="211"/>
      <c r="B38" s="130"/>
      <c r="C38" s="45"/>
      <c r="D38" s="185"/>
      <c r="E38" s="46">
        <f>+VLOOKUP($A$37,$P$5:$S$32,4,FALSE)</f>
        <v>0.82</v>
      </c>
      <c r="F38" s="131">
        <f t="shared" si="20"/>
        <v>0</v>
      </c>
      <c r="G38" s="131">
        <f t="shared" si="21"/>
        <v>0</v>
      </c>
      <c r="H38" s="131"/>
      <c r="I38" s="131">
        <f t="shared" si="22"/>
        <v>0</v>
      </c>
      <c r="J38" s="15">
        <f t="shared" si="23"/>
        <v>0</v>
      </c>
      <c r="K38" s="131"/>
      <c r="L38" s="17">
        <f t="shared" si="24"/>
        <v>0.9</v>
      </c>
      <c r="M38" s="17">
        <f t="shared" si="25"/>
        <v>0.2</v>
      </c>
      <c r="N38" s="18"/>
    </row>
    <row r="39" spans="1:23">
      <c r="A39" s="211"/>
      <c r="B39" s="130"/>
      <c r="C39" s="45"/>
      <c r="D39" s="185"/>
      <c r="E39" s="46">
        <f>+VLOOKUP($A$37,$P$5:$S$32,4,FALSE)</f>
        <v>0.82</v>
      </c>
      <c r="F39" s="131">
        <f t="shared" si="20"/>
        <v>0</v>
      </c>
      <c r="G39" s="131">
        <f t="shared" si="21"/>
        <v>0</v>
      </c>
      <c r="H39" s="131"/>
      <c r="I39" s="131">
        <f t="shared" si="22"/>
        <v>0</v>
      </c>
      <c r="J39" s="15">
        <f t="shared" si="23"/>
        <v>0</v>
      </c>
      <c r="K39" s="131"/>
      <c r="L39" s="17">
        <f t="shared" si="24"/>
        <v>0.9</v>
      </c>
      <c r="M39" s="17">
        <f t="shared" si="25"/>
        <v>0.2</v>
      </c>
      <c r="N39" s="18"/>
    </row>
    <row r="40" spans="1:23" ht="15.75" thickBot="1">
      <c r="A40" s="212"/>
      <c r="B40" s="130"/>
      <c r="C40" s="45"/>
      <c r="D40" s="185"/>
      <c r="E40" s="46">
        <f>+VLOOKUP($A$37,$P$5:$S$32,4,FALSE)</f>
        <v>0.82</v>
      </c>
      <c r="F40" s="131">
        <f t="shared" si="20"/>
        <v>0</v>
      </c>
      <c r="G40" s="131">
        <f t="shared" si="21"/>
        <v>0</v>
      </c>
      <c r="H40" s="131"/>
      <c r="I40" s="131">
        <f t="shared" si="22"/>
        <v>0</v>
      </c>
      <c r="J40" s="15">
        <f t="shared" si="23"/>
        <v>0</v>
      </c>
      <c r="K40" s="131"/>
      <c r="L40" s="17">
        <f t="shared" si="24"/>
        <v>0.9</v>
      </c>
      <c r="M40" s="17">
        <f t="shared" si="25"/>
        <v>0.2</v>
      </c>
      <c r="N40" s="18"/>
      <c r="P40" s="197" t="s">
        <v>47</v>
      </c>
      <c r="Q40" s="197"/>
      <c r="R40" s="197"/>
      <c r="S40" s="197"/>
      <c r="T40" s="197"/>
      <c r="U40" s="197"/>
      <c r="V40" s="197"/>
      <c r="W40" s="197"/>
    </row>
    <row r="41" spans="1:23">
      <c r="A41" s="213" t="s">
        <v>55</v>
      </c>
      <c r="B41" s="130"/>
      <c r="C41" s="45"/>
      <c r="D41" s="185"/>
      <c r="E41" s="46">
        <f>+VLOOKUP($A$41,$P$5:$S$32,4,FALSE)</f>
        <v>0.77</v>
      </c>
      <c r="F41" s="131">
        <f t="shared" si="20"/>
        <v>0</v>
      </c>
      <c r="G41" s="131">
        <f t="shared" si="21"/>
        <v>0</v>
      </c>
      <c r="H41" s="131"/>
      <c r="I41" s="131">
        <f t="shared" si="22"/>
        <v>0</v>
      </c>
      <c r="J41" s="15">
        <f t="shared" si="23"/>
        <v>0</v>
      </c>
      <c r="K41" s="132"/>
      <c r="L41" s="17">
        <f t="shared" si="24"/>
        <v>0.9</v>
      </c>
      <c r="M41" s="17">
        <f t="shared" si="25"/>
        <v>0.2</v>
      </c>
      <c r="N41" s="18"/>
    </row>
    <row r="42" spans="1:23">
      <c r="A42" s="211"/>
      <c r="B42" s="130"/>
      <c r="C42" s="45"/>
      <c r="D42" s="185"/>
      <c r="E42" s="46">
        <f>+VLOOKUP($A$41,$P$5:$S$32,4,FALSE)</f>
        <v>0.77</v>
      </c>
      <c r="F42" s="131">
        <f t="shared" si="20"/>
        <v>0</v>
      </c>
      <c r="G42" s="131">
        <f t="shared" si="21"/>
        <v>0</v>
      </c>
      <c r="H42" s="131"/>
      <c r="I42" s="131">
        <f t="shared" si="22"/>
        <v>0</v>
      </c>
      <c r="J42" s="15">
        <f t="shared" si="23"/>
        <v>0</v>
      </c>
      <c r="K42" s="131"/>
      <c r="L42" s="17">
        <f t="shared" si="24"/>
        <v>0.9</v>
      </c>
      <c r="M42" s="17">
        <f t="shared" si="25"/>
        <v>0.2</v>
      </c>
      <c r="N42" s="18"/>
    </row>
    <row r="43" spans="1:23">
      <c r="A43" s="211"/>
      <c r="B43" s="130"/>
      <c r="C43" s="45"/>
      <c r="D43" s="185"/>
      <c r="E43" s="46">
        <f>+VLOOKUP($A$41,$P$5:$S$32,4,FALSE)</f>
        <v>0.77</v>
      </c>
      <c r="F43" s="131">
        <f t="shared" si="20"/>
        <v>0</v>
      </c>
      <c r="G43" s="131">
        <f t="shared" si="21"/>
        <v>0</v>
      </c>
      <c r="H43" s="131"/>
      <c r="I43" s="131">
        <f t="shared" si="22"/>
        <v>0</v>
      </c>
      <c r="J43" s="15">
        <f t="shared" si="23"/>
        <v>0</v>
      </c>
      <c r="K43" s="131"/>
      <c r="L43" s="17">
        <f t="shared" si="24"/>
        <v>0.9</v>
      </c>
      <c r="M43" s="17">
        <f t="shared" si="25"/>
        <v>0.2</v>
      </c>
      <c r="N43" s="18"/>
    </row>
    <row r="44" spans="1:23">
      <c r="A44" s="214"/>
      <c r="B44" s="130"/>
      <c r="C44" s="45"/>
      <c r="D44" s="185"/>
      <c r="E44" s="46">
        <f>+VLOOKUP($A$41,$P$5:$S$32,4,FALSE)</f>
        <v>0.77</v>
      </c>
      <c r="F44" s="131">
        <f t="shared" si="20"/>
        <v>0</v>
      </c>
      <c r="G44" s="131">
        <f t="shared" si="21"/>
        <v>0</v>
      </c>
      <c r="H44" s="131"/>
      <c r="I44" s="131">
        <f t="shared" si="22"/>
        <v>0</v>
      </c>
      <c r="J44" s="15">
        <f t="shared" si="23"/>
        <v>0</v>
      </c>
      <c r="K44" s="131"/>
      <c r="L44" s="17">
        <f t="shared" si="24"/>
        <v>0.9</v>
      </c>
      <c r="M44" s="17">
        <f t="shared" si="25"/>
        <v>0.2</v>
      </c>
      <c r="N44" s="18"/>
    </row>
    <row r="45" spans="1:23">
      <c r="A45" s="210" t="s">
        <v>56</v>
      </c>
      <c r="B45" s="133"/>
      <c r="C45" s="134"/>
      <c r="D45" s="186"/>
      <c r="E45" s="63">
        <f>+VLOOKUP($A$45,$P$5:$S$32,4,FALSE)</f>
        <v>0.72</v>
      </c>
      <c r="F45" s="13">
        <f t="shared" ref="F45" si="26">+D45*E45</f>
        <v>0</v>
      </c>
      <c r="G45" s="13">
        <f t="shared" si="21"/>
        <v>0</v>
      </c>
      <c r="H45" s="135"/>
      <c r="I45" s="13">
        <f t="shared" si="22"/>
        <v>0</v>
      </c>
      <c r="J45" s="15">
        <f t="shared" si="23"/>
        <v>0</v>
      </c>
      <c r="K45" s="65"/>
      <c r="L45" s="17">
        <f t="shared" si="24"/>
        <v>0.9</v>
      </c>
      <c r="M45" s="17">
        <f t="shared" si="25"/>
        <v>0.2</v>
      </c>
      <c r="N45" s="18"/>
    </row>
    <row r="46" spans="1:23">
      <c r="A46" s="211"/>
      <c r="B46" s="133"/>
      <c r="C46" s="134"/>
      <c r="D46" s="186"/>
      <c r="E46" s="63">
        <f>+VLOOKUP($A$45,$P$5:$S$32,4,FALSE)</f>
        <v>0.72</v>
      </c>
      <c r="F46" s="13">
        <f>+D46*E46</f>
        <v>0</v>
      </c>
      <c r="G46" s="13">
        <f t="shared" si="21"/>
        <v>0</v>
      </c>
      <c r="H46" s="64"/>
      <c r="I46" s="13">
        <f t="shared" si="22"/>
        <v>0</v>
      </c>
      <c r="J46" s="15">
        <f t="shared" si="23"/>
        <v>0</v>
      </c>
      <c r="K46" s="65"/>
      <c r="L46" s="17">
        <f t="shared" si="24"/>
        <v>0.9</v>
      </c>
      <c r="M46" s="17">
        <f t="shared" si="25"/>
        <v>0.2</v>
      </c>
      <c r="N46" s="18"/>
    </row>
    <row r="47" spans="1:23">
      <c r="A47" s="211"/>
      <c r="B47" s="133"/>
      <c r="C47" s="134"/>
      <c r="D47" s="186"/>
      <c r="E47" s="63">
        <f>+VLOOKUP($A$45,$P$5:$S$32,4,FALSE)</f>
        <v>0.72</v>
      </c>
      <c r="F47" s="13">
        <f t="shared" ref="F47:F48" si="27">+D47*E47</f>
        <v>0</v>
      </c>
      <c r="G47" s="13">
        <f t="shared" si="21"/>
        <v>0</v>
      </c>
      <c r="H47" s="64"/>
      <c r="I47" s="13">
        <f t="shared" si="22"/>
        <v>0</v>
      </c>
      <c r="J47" s="15">
        <f t="shared" si="23"/>
        <v>0</v>
      </c>
      <c r="K47" s="65"/>
      <c r="L47" s="17">
        <f t="shared" si="24"/>
        <v>0.9</v>
      </c>
      <c r="M47" s="17">
        <f t="shared" si="25"/>
        <v>0.2</v>
      </c>
      <c r="N47" s="18"/>
    </row>
    <row r="48" spans="1:23" ht="15.75" thickBot="1">
      <c r="A48" s="212"/>
      <c r="B48" s="133"/>
      <c r="C48" s="134"/>
      <c r="D48" s="186"/>
      <c r="E48" s="63">
        <f>+VLOOKUP($A$45,$P$5:$S$32,4,FALSE)</f>
        <v>0.72</v>
      </c>
      <c r="F48" s="13">
        <f t="shared" si="27"/>
        <v>0</v>
      </c>
      <c r="G48" s="13">
        <f t="shared" si="21"/>
        <v>0</v>
      </c>
      <c r="H48" s="64"/>
      <c r="I48" s="13">
        <f t="shared" si="22"/>
        <v>0</v>
      </c>
      <c r="J48" s="15">
        <f t="shared" si="23"/>
        <v>0</v>
      </c>
      <c r="K48" s="65"/>
      <c r="L48" s="17">
        <f t="shared" si="24"/>
        <v>0.9</v>
      </c>
      <c r="M48" s="17">
        <f t="shared" si="25"/>
        <v>0.2</v>
      </c>
      <c r="N48" s="18"/>
    </row>
    <row r="49" spans="1:16" ht="15.75" thickBot="1">
      <c r="A49" s="136"/>
      <c r="B49" s="34"/>
      <c r="C49" s="93"/>
      <c r="D49" s="180">
        <f>SUM(D37:D48)</f>
        <v>0</v>
      </c>
      <c r="E49" s="36"/>
      <c r="F49" s="35">
        <f>SUM(F37:F48)</f>
        <v>0</v>
      </c>
      <c r="G49" s="35">
        <f>+MIN($F$113*L49,F49)</f>
        <v>0</v>
      </c>
      <c r="H49" s="137">
        <f>+IFERROR(G49/F49,0)</f>
        <v>0</v>
      </c>
      <c r="I49" s="35">
        <f>SUM(I37:I48)</f>
        <v>0</v>
      </c>
      <c r="J49" s="38">
        <f>SUM(J37:J48)</f>
        <v>0</v>
      </c>
      <c r="K49" s="39" t="s">
        <v>35</v>
      </c>
      <c r="L49" s="40">
        <f>+VLOOKUP($A$37,$P$5:$Q$30,2,FALSE)</f>
        <v>0.9</v>
      </c>
      <c r="M49" s="41">
        <f>+VLOOKUP($A$37,$P$5:$R$30,3,FALSE)</f>
        <v>0.2</v>
      </c>
      <c r="N49" s="18"/>
    </row>
    <row r="50" spans="1:16">
      <c r="A50" s="207" t="s">
        <v>22</v>
      </c>
      <c r="B50" s="130"/>
      <c r="C50" s="45"/>
      <c r="D50" s="187">
        <f>C50*K50</f>
        <v>0</v>
      </c>
      <c r="E50" s="138">
        <f>+VLOOKUP($A$50,P4:$S$37,4,0)</f>
        <v>0.89</v>
      </c>
      <c r="F50" s="13">
        <f t="shared" ref="F50:F61" si="28">+D50*E50</f>
        <v>0</v>
      </c>
      <c r="G50" s="13">
        <f t="shared" ref="G50:G61" si="29">+F50*$H$62</f>
        <v>0</v>
      </c>
      <c r="H50" s="64"/>
      <c r="I50" s="13">
        <f>+F50*$H$62</f>
        <v>0</v>
      </c>
      <c r="J50" s="15">
        <f>+MIN($G$62*$M$50,G50)</f>
        <v>0</v>
      </c>
      <c r="K50" s="139"/>
      <c r="L50" s="17">
        <f>+VLOOKUP($A$50,$P$5:$Q$30,2,FALSE)</f>
        <v>1</v>
      </c>
      <c r="M50" s="17">
        <f>+VLOOKUP($A$50,$P$5:$R$30,3,FALSE)</f>
        <v>0.35</v>
      </c>
      <c r="N50" s="18"/>
    </row>
    <row r="51" spans="1:16">
      <c r="A51" s="203"/>
      <c r="B51" s="130"/>
      <c r="C51" s="45"/>
      <c r="D51" s="187">
        <f t="shared" ref="D51:D61" si="30">+C51*K51</f>
        <v>0</v>
      </c>
      <c r="E51" s="138">
        <f>+VLOOKUP($A$50,P5:$S$37,4,0)</f>
        <v>0.89</v>
      </c>
      <c r="F51" s="13">
        <f t="shared" si="28"/>
        <v>0</v>
      </c>
      <c r="G51" s="13">
        <f t="shared" si="29"/>
        <v>0</v>
      </c>
      <c r="H51" s="64"/>
      <c r="I51" s="13">
        <f t="shared" ref="I51:I61" si="31">+F51*$H$62</f>
        <v>0</v>
      </c>
      <c r="J51" s="15">
        <f t="shared" ref="J51:J61" si="32">+MIN($G$62*$M$50,G51)</f>
        <v>0</v>
      </c>
      <c r="K51" s="140"/>
      <c r="L51" s="17">
        <f>+VLOOKUP($A$50,$P$5:$Q$30,2,FALSE)</f>
        <v>1</v>
      </c>
      <c r="M51" s="17">
        <f>+VLOOKUP($A$50,$P$5:$R$30,3,FALSE)</f>
        <v>0.35</v>
      </c>
      <c r="N51" s="18"/>
    </row>
    <row r="52" spans="1:16">
      <c r="A52" s="203"/>
      <c r="B52" s="130"/>
      <c r="C52" s="45"/>
      <c r="D52" s="187">
        <f t="shared" si="30"/>
        <v>0</v>
      </c>
      <c r="E52" s="138">
        <f>+VLOOKUP($A$50,P6:$S$37,4,0)</f>
        <v>0.89</v>
      </c>
      <c r="F52" s="13">
        <f t="shared" si="28"/>
        <v>0</v>
      </c>
      <c r="G52" s="13">
        <f t="shared" si="29"/>
        <v>0</v>
      </c>
      <c r="H52" s="64"/>
      <c r="I52" s="13">
        <f t="shared" si="31"/>
        <v>0</v>
      </c>
      <c r="J52" s="15">
        <f t="shared" si="32"/>
        <v>0</v>
      </c>
      <c r="K52" s="140"/>
      <c r="L52" s="17">
        <f>+VLOOKUP($A$50,$P$5:$Q$30,2,FALSE)</f>
        <v>1</v>
      </c>
      <c r="M52" s="17">
        <f>+VLOOKUP($A$50,$P$5:$R$30,3,FALSE)</f>
        <v>0.35</v>
      </c>
      <c r="N52" s="29"/>
      <c r="P52" s="141"/>
    </row>
    <row r="53" spans="1:16">
      <c r="A53" s="203" t="s">
        <v>23</v>
      </c>
      <c r="B53" s="133"/>
      <c r="C53" s="134"/>
      <c r="D53" s="188">
        <f t="shared" si="30"/>
        <v>0</v>
      </c>
      <c r="E53" s="63">
        <f>+VLOOKUP($A$53,P4:$S$37,4,0)</f>
        <v>0.89</v>
      </c>
      <c r="F53" s="13">
        <f t="shared" si="28"/>
        <v>0</v>
      </c>
      <c r="G53" s="13">
        <f t="shared" si="29"/>
        <v>0</v>
      </c>
      <c r="H53" s="64"/>
      <c r="I53" s="13">
        <f t="shared" si="31"/>
        <v>0</v>
      </c>
      <c r="J53" s="15">
        <f t="shared" si="32"/>
        <v>0</v>
      </c>
      <c r="K53" s="140"/>
      <c r="L53" s="17">
        <f>+VLOOKUP($A$53,$P$5:$Q$30,2,FALSE)</f>
        <v>1</v>
      </c>
      <c r="M53" s="17">
        <f>+VLOOKUP($A$53,$P$5:$R$30,3,FALSE)</f>
        <v>0.35</v>
      </c>
      <c r="N53" s="29"/>
      <c r="P53" s="142"/>
    </row>
    <row r="54" spans="1:16">
      <c r="A54" s="203"/>
      <c r="B54" s="133"/>
      <c r="C54" s="134"/>
      <c r="D54" s="188">
        <f t="shared" si="30"/>
        <v>0</v>
      </c>
      <c r="E54" s="63">
        <f>+VLOOKUP($A$53,P5:$S$37,4,0)</f>
        <v>0.89</v>
      </c>
      <c r="F54" s="13">
        <f t="shared" si="28"/>
        <v>0</v>
      </c>
      <c r="G54" s="13">
        <f t="shared" si="29"/>
        <v>0</v>
      </c>
      <c r="H54" s="64"/>
      <c r="I54" s="13">
        <f t="shared" si="31"/>
        <v>0</v>
      </c>
      <c r="J54" s="15">
        <f t="shared" si="32"/>
        <v>0</v>
      </c>
      <c r="K54" s="140"/>
      <c r="L54" s="17">
        <f>+VLOOKUP($A$53,$P$5:$Q$30,2,FALSE)</f>
        <v>1</v>
      </c>
      <c r="M54" s="17">
        <f>+VLOOKUP($A$53,$P$5:$R$30,3,FALSE)</f>
        <v>0.35</v>
      </c>
      <c r="N54" s="29"/>
      <c r="O54" s="75"/>
    </row>
    <row r="55" spans="1:16">
      <c r="A55" s="203"/>
      <c r="B55" s="133"/>
      <c r="C55" s="134"/>
      <c r="D55" s="188">
        <f t="shared" si="30"/>
        <v>0</v>
      </c>
      <c r="E55" s="63">
        <f>+VLOOKUP($A$53,P6:$S$37,4,0)</f>
        <v>0.89</v>
      </c>
      <c r="F55" s="13">
        <f t="shared" si="28"/>
        <v>0</v>
      </c>
      <c r="G55" s="13">
        <f t="shared" si="29"/>
        <v>0</v>
      </c>
      <c r="H55" s="64"/>
      <c r="I55" s="13">
        <f t="shared" si="31"/>
        <v>0</v>
      </c>
      <c r="J55" s="15">
        <f t="shared" si="32"/>
        <v>0</v>
      </c>
      <c r="K55" s="140"/>
      <c r="L55" s="17">
        <f>+VLOOKUP($A$53,$P$5:$Q$30,2,FALSE)</f>
        <v>1</v>
      </c>
      <c r="M55" s="17">
        <f>+VLOOKUP($A$53,$P$5:$R$30,3,FALSE)</f>
        <v>0.35</v>
      </c>
      <c r="N55" s="143"/>
      <c r="O55" s="75"/>
      <c r="P55" s="75"/>
    </row>
    <row r="56" spans="1:16">
      <c r="A56" s="203" t="s">
        <v>24</v>
      </c>
      <c r="B56" s="144"/>
      <c r="C56" s="145"/>
      <c r="D56" s="189">
        <f t="shared" si="30"/>
        <v>0</v>
      </c>
      <c r="E56" s="85">
        <f>+VLOOKUP($A$56,P4:$S$37,4,0)</f>
        <v>0.88</v>
      </c>
      <c r="F56" s="13">
        <f t="shared" si="28"/>
        <v>0</v>
      </c>
      <c r="G56" s="13">
        <f t="shared" si="29"/>
        <v>0</v>
      </c>
      <c r="H56" s="64"/>
      <c r="I56" s="13">
        <f t="shared" si="31"/>
        <v>0</v>
      </c>
      <c r="J56" s="15">
        <f t="shared" si="32"/>
        <v>0</v>
      </c>
      <c r="K56" s="140"/>
      <c r="L56" s="17">
        <f>+VLOOKUP($A$56,$P$5:$Q$30,2,FALSE)</f>
        <v>1</v>
      </c>
      <c r="M56" s="17">
        <f>+VLOOKUP($A$56,$P$5:$R$30,3,FALSE)</f>
        <v>0.35</v>
      </c>
      <c r="N56" s="143"/>
      <c r="O56" s="75"/>
      <c r="P56" s="75"/>
    </row>
    <row r="57" spans="1:16">
      <c r="A57" s="203"/>
      <c r="B57" s="144"/>
      <c r="C57" s="145"/>
      <c r="D57" s="189">
        <f t="shared" si="30"/>
        <v>0</v>
      </c>
      <c r="E57" s="85">
        <f>+VLOOKUP($A$56,P5:$S$37,4,0)</f>
        <v>0.88</v>
      </c>
      <c r="F57" s="13">
        <f t="shared" si="28"/>
        <v>0</v>
      </c>
      <c r="G57" s="13">
        <f t="shared" si="29"/>
        <v>0</v>
      </c>
      <c r="H57" s="64"/>
      <c r="I57" s="13">
        <f t="shared" si="31"/>
        <v>0</v>
      </c>
      <c r="J57" s="15">
        <f t="shared" si="32"/>
        <v>0</v>
      </c>
      <c r="K57" s="140"/>
      <c r="L57" s="17">
        <f>+VLOOKUP($A$56,$P$5:$Q$30,2,FALSE)</f>
        <v>1</v>
      </c>
      <c r="M57" s="17">
        <f>+VLOOKUP($A$56,$P$5:$R$30,3,FALSE)</f>
        <v>0.35</v>
      </c>
      <c r="N57" s="146"/>
    </row>
    <row r="58" spans="1:16">
      <c r="A58" s="203"/>
      <c r="B58" s="144"/>
      <c r="C58" s="145"/>
      <c r="D58" s="189">
        <f t="shared" si="30"/>
        <v>0</v>
      </c>
      <c r="E58" s="85">
        <f>+VLOOKUP($A$56,P6:$S$37,4,0)</f>
        <v>0.88</v>
      </c>
      <c r="F58" s="13">
        <f t="shared" si="28"/>
        <v>0</v>
      </c>
      <c r="G58" s="13">
        <f t="shared" si="29"/>
        <v>0</v>
      </c>
      <c r="H58" s="64"/>
      <c r="I58" s="13">
        <f t="shared" si="31"/>
        <v>0</v>
      </c>
      <c r="J58" s="15">
        <f t="shared" si="32"/>
        <v>0</v>
      </c>
      <c r="K58" s="140"/>
      <c r="L58" s="17">
        <f>+VLOOKUP($A$56,$P$5:$Q$30,2,FALSE)</f>
        <v>1</v>
      </c>
      <c r="M58" s="17">
        <f>+VLOOKUP($A$56,$P$5:$R$30,3,FALSE)</f>
        <v>0.35</v>
      </c>
      <c r="N58" s="143"/>
    </row>
    <row r="59" spans="1:16">
      <c r="A59" s="203" t="s">
        <v>25</v>
      </c>
      <c r="B59" s="147"/>
      <c r="C59" s="148"/>
      <c r="D59" s="190">
        <f t="shared" si="30"/>
        <v>0</v>
      </c>
      <c r="E59" s="149">
        <f>+VLOOKUP($A$59,$P$4:$S$37,4,0)</f>
        <v>0.86</v>
      </c>
      <c r="F59" s="13">
        <f t="shared" si="28"/>
        <v>0</v>
      </c>
      <c r="G59" s="13">
        <f t="shared" si="29"/>
        <v>0</v>
      </c>
      <c r="H59" s="64"/>
      <c r="I59" s="13">
        <f t="shared" si="31"/>
        <v>0</v>
      </c>
      <c r="J59" s="15">
        <f t="shared" si="32"/>
        <v>0</v>
      </c>
      <c r="K59" s="140"/>
      <c r="L59" s="17">
        <f>+VLOOKUP($A$59,$P$5:$Q$30,2,FALSE)</f>
        <v>1</v>
      </c>
      <c r="M59" s="17">
        <f>+VLOOKUP($A$59,$P$5:$R$30,3,FALSE)</f>
        <v>0.35</v>
      </c>
      <c r="N59" s="150"/>
    </row>
    <row r="60" spans="1:16">
      <c r="A60" s="203"/>
      <c r="B60" s="147"/>
      <c r="C60" s="148"/>
      <c r="D60" s="190">
        <f t="shared" si="30"/>
        <v>0</v>
      </c>
      <c r="E60" s="149">
        <f>+VLOOKUP($A$59,$P$4:$S$37,4,0)</f>
        <v>0.86</v>
      </c>
      <c r="F60" s="13">
        <f t="shared" si="28"/>
        <v>0</v>
      </c>
      <c r="G60" s="13">
        <f t="shared" si="29"/>
        <v>0</v>
      </c>
      <c r="H60" s="64"/>
      <c r="I60" s="13">
        <f t="shared" si="31"/>
        <v>0</v>
      </c>
      <c r="J60" s="15">
        <f t="shared" si="32"/>
        <v>0</v>
      </c>
      <c r="K60" s="140"/>
      <c r="L60" s="17">
        <f>+VLOOKUP($A$59,$P$5:$Q$30,2,FALSE)</f>
        <v>1</v>
      </c>
      <c r="M60" s="17">
        <f>+VLOOKUP($A$59,$P$5:$R$30,3,FALSE)</f>
        <v>0.35</v>
      </c>
      <c r="N60" s="42"/>
      <c r="O60" s="75"/>
    </row>
    <row r="61" spans="1:16" ht="15.75" thickBot="1">
      <c r="A61" s="208"/>
      <c r="B61" s="147"/>
      <c r="C61" s="148"/>
      <c r="D61" s="190">
        <f t="shared" si="30"/>
        <v>0</v>
      </c>
      <c r="E61" s="149">
        <f>+VLOOKUP($A$59,$P$4:$S$37,4,0)</f>
        <v>0.86</v>
      </c>
      <c r="F61" s="13">
        <f t="shared" si="28"/>
        <v>0</v>
      </c>
      <c r="G61" s="13">
        <f t="shared" si="29"/>
        <v>0</v>
      </c>
      <c r="H61" s="64"/>
      <c r="I61" s="13">
        <f t="shared" si="31"/>
        <v>0</v>
      </c>
      <c r="J61" s="15">
        <f t="shared" si="32"/>
        <v>0</v>
      </c>
      <c r="K61" s="140"/>
      <c r="L61" s="17">
        <f>+VLOOKUP($A$59,$P$5:$Q$30,2,FALSE)</f>
        <v>1</v>
      </c>
      <c r="M61" s="17">
        <f>+VLOOKUP($A$59,$P$5:$R$30,3,FALSE)</f>
        <v>0.35</v>
      </c>
      <c r="N61" s="42"/>
      <c r="P61" s="75"/>
    </row>
    <row r="62" spans="1:16" ht="15.75" thickBot="1">
      <c r="A62" s="151"/>
      <c r="B62" s="34"/>
      <c r="C62" s="93"/>
      <c r="D62" s="180">
        <f>SUM(D50:D61)</f>
        <v>0</v>
      </c>
      <c r="E62" s="94"/>
      <c r="F62" s="35">
        <f>SUM(F50:F61)</f>
        <v>0</v>
      </c>
      <c r="G62" s="35">
        <f>+MIN($F$113*L62,F62)</f>
        <v>0</v>
      </c>
      <c r="H62" s="152">
        <f>+IFERROR(G62/F62,0)</f>
        <v>0</v>
      </c>
      <c r="I62" s="35">
        <f>SUM(I50:I61)</f>
        <v>0</v>
      </c>
      <c r="J62" s="38">
        <f t="shared" ref="J62" si="33">SUM(J50:J61)</f>
        <v>0</v>
      </c>
      <c r="K62" s="39" t="s">
        <v>35</v>
      </c>
      <c r="L62" s="40">
        <f>+VLOOKUP(A50,P4:Q37,2,0)</f>
        <v>1</v>
      </c>
      <c r="M62" s="41">
        <f>+VLOOKUP(A50,P4:R37,3,0)</f>
        <v>0.35</v>
      </c>
      <c r="N62" s="42"/>
      <c r="P62" s="75"/>
    </row>
    <row r="63" spans="1:16">
      <c r="A63" s="207" t="s">
        <v>26</v>
      </c>
      <c r="B63" s="130"/>
      <c r="C63" s="45"/>
      <c r="D63" s="187">
        <f>+C63*K63</f>
        <v>0</v>
      </c>
      <c r="E63" s="46">
        <f>+VLOOKUP($A$63,$P$4:$S$37,4,0)</f>
        <v>0.89</v>
      </c>
      <c r="F63" s="13">
        <f>+D63*E63</f>
        <v>0</v>
      </c>
      <c r="G63" s="13">
        <f>+F63*$H$75</f>
        <v>0</v>
      </c>
      <c r="H63" s="64"/>
      <c r="I63" s="13">
        <f>+F63*$H$75</f>
        <v>0</v>
      </c>
      <c r="J63" s="15">
        <f>+MIN($G$75*$M$63,G63)</f>
        <v>0</v>
      </c>
      <c r="K63" s="140"/>
      <c r="L63" s="17">
        <f t="shared" ref="L63:M65" si="34">+VLOOKUP($A$63,$P$5:$Q$30,2,FALSE)</f>
        <v>1</v>
      </c>
      <c r="M63" s="17">
        <f t="shared" si="34"/>
        <v>1</v>
      </c>
      <c r="N63" s="42"/>
    </row>
    <row r="64" spans="1:16">
      <c r="A64" s="203"/>
      <c r="B64" s="130"/>
      <c r="C64" s="45"/>
      <c r="D64" s="187">
        <f t="shared" ref="D64:D74" si="35">+C64*K64</f>
        <v>0</v>
      </c>
      <c r="E64" s="46">
        <f>+VLOOKUP($A$63,$P$4:$S$37,4,0)</f>
        <v>0.89</v>
      </c>
      <c r="F64" s="13">
        <f t="shared" ref="F64:F74" si="36">+D64*E64</f>
        <v>0</v>
      </c>
      <c r="G64" s="13">
        <f t="shared" ref="G64:G74" si="37">+F64*$H$75</f>
        <v>0</v>
      </c>
      <c r="H64" s="64"/>
      <c r="I64" s="13">
        <f t="shared" ref="I64:I74" si="38">+F64*$H$75</f>
        <v>0</v>
      </c>
      <c r="J64" s="15">
        <f t="shared" ref="J64:J74" si="39">+MIN($G$75*$M$63,G64)</f>
        <v>0</v>
      </c>
      <c r="K64" s="65"/>
      <c r="L64" s="17">
        <f t="shared" si="34"/>
        <v>1</v>
      </c>
      <c r="M64" s="17">
        <f t="shared" si="34"/>
        <v>1</v>
      </c>
      <c r="N64" s="42"/>
    </row>
    <row r="65" spans="1:27">
      <c r="A65" s="203"/>
      <c r="B65" s="130"/>
      <c r="C65" s="45"/>
      <c r="D65" s="187">
        <f t="shared" si="35"/>
        <v>0</v>
      </c>
      <c r="E65" s="46">
        <f>+VLOOKUP($A$63,$P$4:$S$37,4,0)</f>
        <v>0.89</v>
      </c>
      <c r="F65" s="13">
        <f t="shared" si="36"/>
        <v>0</v>
      </c>
      <c r="G65" s="13">
        <f t="shared" si="37"/>
        <v>0</v>
      </c>
      <c r="H65" s="64"/>
      <c r="I65" s="13">
        <f t="shared" si="38"/>
        <v>0</v>
      </c>
      <c r="J65" s="15">
        <f t="shared" si="39"/>
        <v>0</v>
      </c>
      <c r="K65" s="65"/>
      <c r="L65" s="17">
        <f t="shared" si="34"/>
        <v>1</v>
      </c>
      <c r="M65" s="17">
        <f t="shared" si="34"/>
        <v>1</v>
      </c>
      <c r="N65" s="29"/>
    </row>
    <row r="66" spans="1:27">
      <c r="A66" s="203" t="s">
        <v>27</v>
      </c>
      <c r="B66" s="133"/>
      <c r="C66" s="134"/>
      <c r="D66" s="188">
        <f t="shared" si="35"/>
        <v>0</v>
      </c>
      <c r="E66" s="63">
        <f>+VLOOKUP($A$66,$P$4:$S$37,4,0)</f>
        <v>0.85</v>
      </c>
      <c r="F66" s="13">
        <f t="shared" si="36"/>
        <v>0</v>
      </c>
      <c r="G66" s="13">
        <f t="shared" si="37"/>
        <v>0</v>
      </c>
      <c r="H66" s="64"/>
      <c r="I66" s="13">
        <f t="shared" si="38"/>
        <v>0</v>
      </c>
      <c r="J66" s="15">
        <f t="shared" si="39"/>
        <v>0</v>
      </c>
      <c r="K66" s="65"/>
      <c r="L66" s="17">
        <f t="shared" ref="L66:M68" si="40">+VLOOKUP($A$66,$P$5:$Q$30,2,FALSE)</f>
        <v>1</v>
      </c>
      <c r="M66" s="17">
        <f t="shared" si="40"/>
        <v>1</v>
      </c>
      <c r="N66" s="18"/>
    </row>
    <row r="67" spans="1:27" ht="15" customHeight="1">
      <c r="A67" s="203"/>
      <c r="B67" s="133"/>
      <c r="C67" s="134"/>
      <c r="D67" s="188">
        <f t="shared" si="35"/>
        <v>0</v>
      </c>
      <c r="E67" s="63">
        <f>+VLOOKUP($A$66,$P$4:$S$37,4,0)</f>
        <v>0.85</v>
      </c>
      <c r="F67" s="13">
        <f t="shared" si="36"/>
        <v>0</v>
      </c>
      <c r="G67" s="13">
        <f t="shared" si="37"/>
        <v>0</v>
      </c>
      <c r="H67" s="64"/>
      <c r="I67" s="13">
        <f t="shared" si="38"/>
        <v>0</v>
      </c>
      <c r="J67" s="15">
        <f t="shared" si="39"/>
        <v>0</v>
      </c>
      <c r="K67" s="65"/>
      <c r="L67" s="17">
        <f t="shared" si="40"/>
        <v>1</v>
      </c>
      <c r="M67" s="17">
        <f t="shared" si="40"/>
        <v>1</v>
      </c>
      <c r="N67" s="18"/>
    </row>
    <row r="68" spans="1:27">
      <c r="A68" s="203"/>
      <c r="B68" s="133"/>
      <c r="C68" s="134"/>
      <c r="D68" s="188">
        <f t="shared" si="35"/>
        <v>0</v>
      </c>
      <c r="E68" s="63">
        <f>+VLOOKUP($A$66,$P$4:$S$37,4,0)</f>
        <v>0.85</v>
      </c>
      <c r="F68" s="13">
        <f t="shared" si="36"/>
        <v>0</v>
      </c>
      <c r="G68" s="13">
        <f t="shared" si="37"/>
        <v>0</v>
      </c>
      <c r="H68" s="64"/>
      <c r="I68" s="13">
        <f t="shared" si="38"/>
        <v>0</v>
      </c>
      <c r="J68" s="15">
        <f t="shared" si="39"/>
        <v>0</v>
      </c>
      <c r="K68" s="65"/>
      <c r="L68" s="17">
        <f t="shared" si="40"/>
        <v>1</v>
      </c>
      <c r="M68" s="17">
        <f t="shared" si="40"/>
        <v>1</v>
      </c>
      <c r="N68" s="18"/>
    </row>
    <row r="69" spans="1:27">
      <c r="A69" s="203" t="s">
        <v>28</v>
      </c>
      <c r="B69" s="144"/>
      <c r="C69" s="145"/>
      <c r="D69" s="189">
        <f t="shared" si="35"/>
        <v>0</v>
      </c>
      <c r="E69" s="85">
        <f>+VLOOKUP($A$69,$P$4:$S$37,4,0)</f>
        <v>0.66</v>
      </c>
      <c r="F69" s="13">
        <f t="shared" si="36"/>
        <v>0</v>
      </c>
      <c r="G69" s="13">
        <f t="shared" si="37"/>
        <v>0</v>
      </c>
      <c r="H69" s="64"/>
      <c r="I69" s="13">
        <f t="shared" si="38"/>
        <v>0</v>
      </c>
      <c r="J69" s="15">
        <f t="shared" si="39"/>
        <v>0</v>
      </c>
      <c r="K69" s="65"/>
      <c r="L69" s="17">
        <f t="shared" ref="L69:M71" si="41">+VLOOKUP($A$69,$P$5:$Q$30,2,FALSE)</f>
        <v>1</v>
      </c>
      <c r="M69" s="17">
        <f t="shared" si="41"/>
        <v>1</v>
      </c>
      <c r="N69" s="18"/>
      <c r="AA69">
        <f>493/2500</f>
        <v>0.19719999999999999</v>
      </c>
    </row>
    <row r="70" spans="1:27">
      <c r="A70" s="203"/>
      <c r="B70" s="144"/>
      <c r="C70" s="145"/>
      <c r="D70" s="189">
        <f t="shared" si="35"/>
        <v>0</v>
      </c>
      <c r="E70" s="85">
        <f>+VLOOKUP($A$69,$P$4:$S$37,4,0)</f>
        <v>0.66</v>
      </c>
      <c r="F70" s="13">
        <f t="shared" si="36"/>
        <v>0</v>
      </c>
      <c r="G70" s="13">
        <f t="shared" si="37"/>
        <v>0</v>
      </c>
      <c r="H70" s="64"/>
      <c r="I70" s="13">
        <f t="shared" si="38"/>
        <v>0</v>
      </c>
      <c r="J70" s="15">
        <f t="shared" si="39"/>
        <v>0</v>
      </c>
      <c r="K70" s="65"/>
      <c r="L70" s="17">
        <f t="shared" si="41"/>
        <v>1</v>
      </c>
      <c r="M70" s="17">
        <f t="shared" si="41"/>
        <v>1</v>
      </c>
      <c r="N70" s="18"/>
    </row>
    <row r="71" spans="1:27">
      <c r="A71" s="203"/>
      <c r="B71" s="144"/>
      <c r="C71" s="145"/>
      <c r="D71" s="189">
        <f t="shared" si="35"/>
        <v>0</v>
      </c>
      <c r="E71" s="85">
        <f>+VLOOKUP($A$69,$P$4:$S$37,4,0)</f>
        <v>0.66</v>
      </c>
      <c r="F71" s="13">
        <f t="shared" si="36"/>
        <v>0</v>
      </c>
      <c r="G71" s="13">
        <f t="shared" si="37"/>
        <v>0</v>
      </c>
      <c r="H71" s="64"/>
      <c r="I71" s="13">
        <f t="shared" si="38"/>
        <v>0</v>
      </c>
      <c r="J71" s="15">
        <f t="shared" si="39"/>
        <v>0</v>
      </c>
      <c r="K71" s="65"/>
      <c r="L71" s="17">
        <f t="shared" si="41"/>
        <v>1</v>
      </c>
      <c r="M71" s="17">
        <f t="shared" si="41"/>
        <v>1</v>
      </c>
      <c r="N71" s="18"/>
    </row>
    <row r="72" spans="1:27">
      <c r="A72" s="203" t="s">
        <v>29</v>
      </c>
      <c r="B72" s="147"/>
      <c r="C72" s="148"/>
      <c r="D72" s="190">
        <f t="shared" si="35"/>
        <v>0</v>
      </c>
      <c r="E72" s="149">
        <f>+VLOOKUP($A$72,$P$4:$S$37,4,0)</f>
        <v>0.66</v>
      </c>
      <c r="F72" s="13">
        <f t="shared" si="36"/>
        <v>0</v>
      </c>
      <c r="G72" s="13">
        <f t="shared" si="37"/>
        <v>0</v>
      </c>
      <c r="H72" s="64"/>
      <c r="I72" s="13">
        <f t="shared" si="38"/>
        <v>0</v>
      </c>
      <c r="J72" s="15">
        <f t="shared" si="39"/>
        <v>0</v>
      </c>
      <c r="K72" s="65"/>
      <c r="L72" s="17">
        <f t="shared" ref="L72:M74" si="42">+VLOOKUP($A$72,$P$5:$Q$30,2,FALSE)</f>
        <v>1</v>
      </c>
      <c r="M72" s="17">
        <f t="shared" si="42"/>
        <v>1</v>
      </c>
      <c r="N72" s="18"/>
    </row>
    <row r="73" spans="1:27">
      <c r="A73" s="203"/>
      <c r="B73" s="147"/>
      <c r="C73" s="148"/>
      <c r="D73" s="190">
        <f t="shared" si="35"/>
        <v>0</v>
      </c>
      <c r="E73" s="149">
        <f>+VLOOKUP($A$72,$P$4:$S$37,4,0)</f>
        <v>0.66</v>
      </c>
      <c r="F73" s="13">
        <f t="shared" si="36"/>
        <v>0</v>
      </c>
      <c r="G73" s="13">
        <f t="shared" si="37"/>
        <v>0</v>
      </c>
      <c r="H73" s="64"/>
      <c r="I73" s="13">
        <f t="shared" si="38"/>
        <v>0</v>
      </c>
      <c r="J73" s="15">
        <f t="shared" si="39"/>
        <v>0</v>
      </c>
      <c r="K73" s="65"/>
      <c r="L73" s="17">
        <f t="shared" si="42"/>
        <v>1</v>
      </c>
      <c r="M73" s="17">
        <f t="shared" si="42"/>
        <v>1</v>
      </c>
      <c r="N73" s="18"/>
    </row>
    <row r="74" spans="1:27" ht="15.75" thickBot="1">
      <c r="A74" s="208"/>
      <c r="B74" s="147"/>
      <c r="C74" s="148"/>
      <c r="D74" s="190">
        <f t="shared" si="35"/>
        <v>0</v>
      </c>
      <c r="E74" s="149">
        <f>+VLOOKUP($A$72,$P$4:$S$37,4,0)</f>
        <v>0.66</v>
      </c>
      <c r="F74" s="13">
        <f t="shared" si="36"/>
        <v>0</v>
      </c>
      <c r="G74" s="13">
        <f t="shared" si="37"/>
        <v>0</v>
      </c>
      <c r="H74" s="64"/>
      <c r="I74" s="13">
        <f t="shared" si="38"/>
        <v>0</v>
      </c>
      <c r="J74" s="15">
        <f t="shared" si="39"/>
        <v>0</v>
      </c>
      <c r="K74" s="65"/>
      <c r="L74" s="17">
        <f t="shared" si="42"/>
        <v>1</v>
      </c>
      <c r="M74" s="17">
        <f t="shared" si="42"/>
        <v>1</v>
      </c>
      <c r="N74" s="18"/>
    </row>
    <row r="75" spans="1:27" ht="15.75" thickBot="1">
      <c r="A75" s="153" t="s">
        <v>43</v>
      </c>
      <c r="B75" s="34"/>
      <c r="C75" s="34"/>
      <c r="D75" s="180">
        <f>SUM(D63:D74)</f>
        <v>0</v>
      </c>
      <c r="E75" s="94"/>
      <c r="F75" s="35">
        <f>SUM(F63:F74)</f>
        <v>0</v>
      </c>
      <c r="G75" s="35">
        <f>+MIN($F$113*L75,F75)</f>
        <v>0</v>
      </c>
      <c r="H75" s="137">
        <f>+IFERROR(G75/F75,0)</f>
        <v>0</v>
      </c>
      <c r="I75" s="35">
        <f>SUM(I63:I74)</f>
        <v>0</v>
      </c>
      <c r="J75" s="38">
        <f>SUM(J63:J74)</f>
        <v>0</v>
      </c>
      <c r="K75" s="154">
        <f t="shared" ref="K75" si="43">SUM(K63:K74)</f>
        <v>0</v>
      </c>
      <c r="L75" s="40">
        <f>+VLOOKUP(A63,P4:Q37,2,0)</f>
        <v>1</v>
      </c>
      <c r="M75" s="41">
        <f>+VLOOKUP(A63,P4:R37,3,0)</f>
        <v>0.35</v>
      </c>
      <c r="N75" s="18"/>
    </row>
    <row r="76" spans="1:27">
      <c r="A76" s="215" t="str">
        <f>+P24</f>
        <v>VDMK_1</v>
      </c>
      <c r="B76" s="130"/>
      <c r="C76" s="155"/>
      <c r="D76" s="181"/>
      <c r="E76" s="156">
        <f>+VLOOKUP($A$76,$P$4:$S$37,4,0)</f>
        <v>0.92</v>
      </c>
      <c r="F76" s="13">
        <f>+D76*E76</f>
        <v>0</v>
      </c>
      <c r="G76" s="13">
        <f t="shared" ref="G76:G84" si="44">+F76*$H$85</f>
        <v>0</v>
      </c>
      <c r="H76" s="64"/>
      <c r="I76" s="13">
        <f t="shared" ref="I76:I84" si="45">+F76*$H$85</f>
        <v>0</v>
      </c>
      <c r="J76" s="15">
        <f>+MIN($G$85*$M$76,G76)</f>
        <v>0</v>
      </c>
      <c r="K76" s="132"/>
      <c r="L76" s="17">
        <f>+VLOOKUP($A$76,$P$4:$Q$37,2,0)</f>
        <v>0.5</v>
      </c>
      <c r="M76" s="17">
        <f>+VLOOKUP($A$76,$P$4:$R$37,3,0)</f>
        <v>0.4</v>
      </c>
      <c r="N76" s="18"/>
    </row>
    <row r="77" spans="1:27">
      <c r="A77" s="216"/>
      <c r="B77" s="130"/>
      <c r="C77" s="155"/>
      <c r="D77" s="181"/>
      <c r="E77" s="156">
        <f>+VLOOKUP($A$76,$P$4:$S$37,4,0)</f>
        <v>0.92</v>
      </c>
      <c r="F77" s="13">
        <f t="shared" ref="F77:F78" si="46">+D77*E77</f>
        <v>0</v>
      </c>
      <c r="G77" s="13">
        <f t="shared" si="44"/>
        <v>0</v>
      </c>
      <c r="H77" s="64"/>
      <c r="I77" s="13">
        <f>+F77*$H$85</f>
        <v>0</v>
      </c>
      <c r="J77" s="15">
        <f t="shared" ref="J77:J84" si="47">+MIN($G$85*$M$76,G77)</f>
        <v>0</v>
      </c>
      <c r="K77" s="131"/>
      <c r="L77" s="17">
        <f>+VLOOKUP($A$76,$P$4:$Q$37,2,0)</f>
        <v>0.5</v>
      </c>
      <c r="M77" s="17">
        <f>+VLOOKUP($A$76,$P$4:$R$37,3,0)</f>
        <v>0.4</v>
      </c>
      <c r="N77" s="18"/>
    </row>
    <row r="78" spans="1:27">
      <c r="A78" s="217"/>
      <c r="B78" s="130"/>
      <c r="C78" s="155"/>
      <c r="D78" s="181"/>
      <c r="E78" s="156">
        <f>+VLOOKUP($A$76,$P$4:$S$37,4,0)</f>
        <v>0.92</v>
      </c>
      <c r="F78" s="13">
        <f t="shared" si="46"/>
        <v>0</v>
      </c>
      <c r="G78" s="13">
        <f t="shared" si="44"/>
        <v>0</v>
      </c>
      <c r="H78" s="64"/>
      <c r="I78" s="13">
        <f t="shared" si="45"/>
        <v>0</v>
      </c>
      <c r="J78" s="15">
        <f t="shared" si="47"/>
        <v>0</v>
      </c>
      <c r="K78" s="131"/>
      <c r="L78" s="17">
        <f>+VLOOKUP($A$76,$P$4:$Q$37,2,0)</f>
        <v>0.5</v>
      </c>
      <c r="M78" s="17">
        <f>+VLOOKUP($A$76,$P$4:$R$37,3,0)</f>
        <v>0.4</v>
      </c>
      <c r="N78" s="18"/>
    </row>
    <row r="79" spans="1:27">
      <c r="A79" s="218" t="str">
        <f>+P25</f>
        <v>VDMK_1-5</v>
      </c>
      <c r="B79" s="133"/>
      <c r="C79" s="62"/>
      <c r="D79" s="186"/>
      <c r="E79" s="157">
        <f>+VLOOKUP($A$79,$P$4:$S$37,4,0)</f>
        <v>0.79</v>
      </c>
      <c r="F79" s="13">
        <f>+D79*E79</f>
        <v>0</v>
      </c>
      <c r="G79" s="13">
        <f t="shared" si="44"/>
        <v>0</v>
      </c>
      <c r="H79" s="64"/>
      <c r="I79" s="13">
        <f t="shared" si="45"/>
        <v>0</v>
      </c>
      <c r="J79" s="15">
        <f t="shared" si="47"/>
        <v>0</v>
      </c>
      <c r="K79" s="132"/>
      <c r="L79" s="17">
        <f>+VLOOKUP($A$79,$P$4:$Q$37,2,0)</f>
        <v>0.5</v>
      </c>
      <c r="M79" s="17">
        <f>+VLOOKUP($A$79,$P$4:$R$37,3,0)</f>
        <v>0.4</v>
      </c>
      <c r="N79" s="18"/>
    </row>
    <row r="80" spans="1:27">
      <c r="A80" s="216"/>
      <c r="B80" s="133"/>
      <c r="C80" s="62"/>
      <c r="D80" s="186"/>
      <c r="E80" s="157">
        <f>+VLOOKUP($A$79,$P$4:$S$37,4,0)</f>
        <v>0.79</v>
      </c>
      <c r="F80" s="13">
        <f t="shared" ref="F80:F81" si="48">+D80*E80</f>
        <v>0</v>
      </c>
      <c r="G80" s="13">
        <f t="shared" si="44"/>
        <v>0</v>
      </c>
      <c r="H80" s="64"/>
      <c r="I80" s="13">
        <f t="shared" si="45"/>
        <v>0</v>
      </c>
      <c r="J80" s="15">
        <f t="shared" si="47"/>
        <v>0</v>
      </c>
      <c r="K80" s="131"/>
      <c r="L80" s="17">
        <f>+VLOOKUP($A$79,$P$4:$Q$37,2,0)</f>
        <v>0.5</v>
      </c>
      <c r="M80" s="17">
        <f>+VLOOKUP($A$79,$P$4:$R$37,3,0)</f>
        <v>0.4</v>
      </c>
      <c r="N80" s="18"/>
    </row>
    <row r="81" spans="1:29">
      <c r="A81" s="217"/>
      <c r="B81" s="133"/>
      <c r="C81" s="62"/>
      <c r="D81" s="186"/>
      <c r="E81" s="157">
        <f>+VLOOKUP($A$79,$P$4:$S$37,4,0)</f>
        <v>0.79</v>
      </c>
      <c r="F81" s="13">
        <f t="shared" si="48"/>
        <v>0</v>
      </c>
      <c r="G81" s="13">
        <f t="shared" si="44"/>
        <v>0</v>
      </c>
      <c r="H81" s="64"/>
      <c r="I81" s="13">
        <f t="shared" si="45"/>
        <v>0</v>
      </c>
      <c r="J81" s="15">
        <f t="shared" si="47"/>
        <v>0</v>
      </c>
      <c r="K81" s="131"/>
      <c r="L81" s="17">
        <f>+VLOOKUP($A$79,$P$4:$Q$37,2,0)</f>
        <v>0.5</v>
      </c>
      <c r="M81" s="17">
        <f>+VLOOKUP($A$79,$P$4:$R$37,3,0)</f>
        <v>0.4</v>
      </c>
      <c r="N81" s="18"/>
    </row>
    <row r="82" spans="1:29">
      <c r="A82" s="218" t="str">
        <f>+P26</f>
        <v>VDMK_5 ve üzeri</v>
      </c>
      <c r="B82" s="144"/>
      <c r="C82" s="84"/>
      <c r="D82" s="191"/>
      <c r="E82" s="158">
        <f>+VLOOKUP($A$82,$P$4:$S$37,4,0)</f>
        <v>0.76</v>
      </c>
      <c r="F82" s="13">
        <f>+D82*E82</f>
        <v>0</v>
      </c>
      <c r="G82" s="13">
        <f t="shared" si="44"/>
        <v>0</v>
      </c>
      <c r="H82" s="64"/>
      <c r="I82" s="13">
        <f t="shared" si="45"/>
        <v>0</v>
      </c>
      <c r="J82" s="15">
        <f t="shared" si="47"/>
        <v>0</v>
      </c>
      <c r="K82" s="132"/>
      <c r="L82" s="17">
        <f>+VLOOKUP($A$82,$P$4:$Q$37,2,0)</f>
        <v>0.5</v>
      </c>
      <c r="M82" s="17">
        <f>+VLOOKUP($A$82,$P$4:$R$37,3,0)</f>
        <v>0.4</v>
      </c>
      <c r="N82" s="18"/>
    </row>
    <row r="83" spans="1:29">
      <c r="A83" s="216"/>
      <c r="B83" s="144"/>
      <c r="C83" s="84"/>
      <c r="D83" s="191"/>
      <c r="E83" s="158">
        <f>+VLOOKUP($A$82,$P$4:$S$37,4,0)</f>
        <v>0.76</v>
      </c>
      <c r="F83" s="13">
        <f t="shared" ref="F83:F84" si="49">+D83*E83</f>
        <v>0</v>
      </c>
      <c r="G83" s="13">
        <f t="shared" si="44"/>
        <v>0</v>
      </c>
      <c r="H83" s="64"/>
      <c r="I83" s="13">
        <f t="shared" si="45"/>
        <v>0</v>
      </c>
      <c r="J83" s="15">
        <f t="shared" si="47"/>
        <v>0</v>
      </c>
      <c r="K83" s="131"/>
      <c r="L83" s="17">
        <f>+VLOOKUP($A$82,$P$4:$Q$37,2,0)</f>
        <v>0.5</v>
      </c>
      <c r="M83" s="17">
        <f>+VLOOKUP($A$82,$P$4:$R$37,3,0)</f>
        <v>0.4</v>
      </c>
      <c r="N83" s="18"/>
    </row>
    <row r="84" spans="1:29" ht="15.75" thickBot="1">
      <c r="A84" s="219"/>
      <c r="B84" s="144"/>
      <c r="C84" s="84"/>
      <c r="D84" s="191"/>
      <c r="E84" s="158">
        <f>+VLOOKUP($A$82,$P$4:$S$37,4,0)</f>
        <v>0.76</v>
      </c>
      <c r="F84" s="13">
        <f t="shared" si="49"/>
        <v>0</v>
      </c>
      <c r="G84" s="13">
        <f t="shared" si="44"/>
        <v>0</v>
      </c>
      <c r="H84" s="64"/>
      <c r="I84" s="13">
        <f t="shared" si="45"/>
        <v>0</v>
      </c>
      <c r="J84" s="15">
        <f t="shared" si="47"/>
        <v>0</v>
      </c>
      <c r="K84" s="131"/>
      <c r="L84" s="17">
        <f>+VLOOKUP($A$82,$P$4:$Q$37,2,0)</f>
        <v>0.5</v>
      </c>
      <c r="M84" s="17">
        <f>+VLOOKUP($A$82,$P$4:$R$37,3,0)</f>
        <v>0.4</v>
      </c>
      <c r="N84" s="18"/>
    </row>
    <row r="85" spans="1:29" ht="15.75" customHeight="1" thickBot="1">
      <c r="A85" s="136"/>
      <c r="B85" s="34"/>
      <c r="C85" s="34"/>
      <c r="D85" s="180">
        <f>SUM(D76:D84)</f>
        <v>0</v>
      </c>
      <c r="E85" s="94"/>
      <c r="F85" s="35">
        <f>SUM(F76:F84)</f>
        <v>0</v>
      </c>
      <c r="G85" s="35">
        <f>+MIN($F$113*L85,F85)</f>
        <v>0</v>
      </c>
      <c r="H85" s="137">
        <f>+IFERROR(G85/F85,0)</f>
        <v>0</v>
      </c>
      <c r="I85" s="35">
        <f>SUM(I76:I84)</f>
        <v>0</v>
      </c>
      <c r="J85" s="38">
        <f>SUM(J76:J84)</f>
        <v>0</v>
      </c>
      <c r="K85" s="159" t="s">
        <v>10</v>
      </c>
      <c r="L85" s="40">
        <f>+VLOOKUP(A76,P4:Q37,2,0)</f>
        <v>0.5</v>
      </c>
      <c r="M85" s="41">
        <f>+VLOOKUP(A76,P4:R37,3,0)</f>
        <v>0.4</v>
      </c>
      <c r="N85" s="160"/>
    </row>
    <row r="86" spans="1:29">
      <c r="A86" s="220" t="s">
        <v>39</v>
      </c>
      <c r="B86" s="65"/>
      <c r="C86" s="16"/>
      <c r="D86" s="179"/>
      <c r="E86" s="99">
        <f>+VLOOKUP($A$86,$P$4:$S$37,4,0)</f>
        <v>0.88</v>
      </c>
      <c r="F86" s="13">
        <f>+D86*E86</f>
        <v>0</v>
      </c>
      <c r="G86" s="13">
        <f>+F86*$H$89</f>
        <v>0</v>
      </c>
      <c r="H86" s="64"/>
      <c r="I86" s="13">
        <f>+F86*$H$89</f>
        <v>0</v>
      </c>
      <c r="J86" s="15">
        <f>+MIN($G$89*$M$86,G86)</f>
        <v>0</v>
      </c>
      <c r="K86" s="100"/>
      <c r="L86" s="17">
        <f>+VLOOKUP($A$86,P4:Q37,2,0)</f>
        <v>0.5</v>
      </c>
      <c r="M86" s="17">
        <f>+VLOOKUP($A$86,P4:R37,3,0)</f>
        <v>1</v>
      </c>
    </row>
    <row r="87" spans="1:29" s="2" customFormat="1">
      <c r="A87" s="221"/>
      <c r="B87" s="65"/>
      <c r="C87" s="16"/>
      <c r="D87" s="179"/>
      <c r="E87" s="99">
        <f>+VLOOKUP($A$86,$P$4:$S$37,4,0)</f>
        <v>0.88</v>
      </c>
      <c r="F87" s="13">
        <f t="shared" ref="F87:F88" si="50">+D87*E87</f>
        <v>0</v>
      </c>
      <c r="G87" s="13">
        <f t="shared" ref="G87:G88" si="51">+F87*$H$89</f>
        <v>0</v>
      </c>
      <c r="H87" s="64"/>
      <c r="I87" s="13">
        <f t="shared" ref="I87:I88" si="52">+F87*$H$89</f>
        <v>0</v>
      </c>
      <c r="J87" s="15">
        <f t="shared" ref="J87:J88" si="53">+MIN($G$89*$M$86,G87)</f>
        <v>0</v>
      </c>
      <c r="K87" s="13"/>
      <c r="L87" s="17">
        <f>+VLOOKUP($A$86,P5:Q34,2,0)</f>
        <v>0.5</v>
      </c>
      <c r="M87" s="17">
        <f>+VLOOKUP($A$86,P5:R34,3,0)</f>
        <v>1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ht="15.75" thickBot="1">
      <c r="A88" s="222"/>
      <c r="B88" s="65"/>
      <c r="C88" s="16"/>
      <c r="D88" s="179"/>
      <c r="E88" s="99">
        <f>+VLOOKUP($A$86,$P$4:$S$37,4,0)</f>
        <v>0.88</v>
      </c>
      <c r="F88" s="13">
        <f t="shared" si="50"/>
        <v>0</v>
      </c>
      <c r="G88" s="13">
        <f t="shared" si="51"/>
        <v>0</v>
      </c>
      <c r="H88" s="64"/>
      <c r="I88" s="13">
        <f t="shared" si="52"/>
        <v>0</v>
      </c>
      <c r="J88" s="15">
        <f t="shared" si="53"/>
        <v>0</v>
      </c>
      <c r="K88" s="104"/>
      <c r="L88" s="17">
        <f>+VLOOKUP($A$86,P6:Q37,2,0)</f>
        <v>0.5</v>
      </c>
      <c r="M88" s="17">
        <f>+VLOOKUP($A$86,P6:R37,3,0)</f>
        <v>1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ht="15.75" thickBot="1">
      <c r="A89" s="151"/>
      <c r="B89" s="34"/>
      <c r="C89" s="34"/>
      <c r="D89" s="180">
        <f>SUM(D86:D88)</f>
        <v>0</v>
      </c>
      <c r="E89" s="94"/>
      <c r="F89" s="35">
        <f>SUM(F86:F88)</f>
        <v>0</v>
      </c>
      <c r="G89" s="35">
        <f>+MIN($F$113*L89,F89)</f>
        <v>0</v>
      </c>
      <c r="H89" s="137">
        <f>+IFERROR(G89/F89,0)</f>
        <v>0</v>
      </c>
      <c r="I89" s="35">
        <f>SUM(I86:I88)</f>
        <v>0</v>
      </c>
      <c r="J89" s="38">
        <f t="shared" ref="J89:K89" si="54">SUM(J86:J88)</f>
        <v>0</v>
      </c>
      <c r="K89" s="154">
        <f t="shared" si="54"/>
        <v>0</v>
      </c>
      <c r="L89" s="40">
        <f>+VLOOKUP(A86,P4:Q37,2,0)</f>
        <v>0.5</v>
      </c>
      <c r="M89" s="161">
        <f>+VLOOKUP(A86,P4:R37,3,0)</f>
        <v>1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>
      <c r="A90" s="214" t="s">
        <v>36</v>
      </c>
      <c r="B90" s="162"/>
      <c r="C90" s="163"/>
      <c r="D90" s="192"/>
      <c r="E90" s="164">
        <f>+VLOOKUP($A$90,$P$5:$S$30,4,FALSE)</f>
        <v>0.92</v>
      </c>
      <c r="F90" s="100">
        <f>+D90*E90</f>
        <v>0</v>
      </c>
      <c r="G90" s="165">
        <f>+F90*$H$96</f>
        <v>0</v>
      </c>
      <c r="H90" s="166"/>
      <c r="I90" s="165">
        <f>+F90*$H$96</f>
        <v>0</v>
      </c>
      <c r="J90" s="47">
        <f>+MIN($G$96*$M$90,G90)</f>
        <v>0</v>
      </c>
      <c r="K90" s="47"/>
      <c r="L90" s="167">
        <f t="shared" ref="L90:L96" si="55">+VLOOKUP($A$90,$P$5:$S$30,2,FALSE)</f>
        <v>1</v>
      </c>
      <c r="M90" s="167">
        <f t="shared" ref="M90:M96" si="56">+VLOOKUP($A$90,$P$5:$R$30,3,FALSE)</f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>
      <c r="A91" s="203"/>
      <c r="B91" s="130"/>
      <c r="C91" s="155"/>
      <c r="D91" s="181"/>
      <c r="E91" s="46">
        <f>+VLOOKUP($A$90,$P$5:$S$30,4,FALSE)</f>
        <v>0.92</v>
      </c>
      <c r="F91" s="104">
        <f t="shared" ref="F91:F95" si="57">+D91*E91</f>
        <v>0</v>
      </c>
      <c r="G91" s="165">
        <f t="shared" ref="G91:G95" si="58">+F91*$H$96</f>
        <v>0</v>
      </c>
      <c r="H91" s="64"/>
      <c r="I91" s="165">
        <f t="shared" ref="I91:I95" si="59">+F91*$H$96</f>
        <v>0</v>
      </c>
      <c r="J91" s="47">
        <f t="shared" ref="J91:J95" si="60">+MIN($G$96*$M$90,G91)</f>
        <v>0</v>
      </c>
      <c r="K91" s="15"/>
      <c r="L91" s="17">
        <f t="shared" si="55"/>
        <v>1</v>
      </c>
      <c r="M91" s="17">
        <f t="shared" si="56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>
      <c r="A92" s="203" t="s">
        <v>37</v>
      </c>
      <c r="B92" s="133"/>
      <c r="C92" s="62"/>
      <c r="D92" s="186"/>
      <c r="E92" s="63">
        <f>+VLOOKUP($A$92,$P$5:$S$30,4,FALSE)</f>
        <v>0.79</v>
      </c>
      <c r="F92" s="104">
        <f t="shared" si="57"/>
        <v>0</v>
      </c>
      <c r="G92" s="165">
        <f t="shared" si="58"/>
        <v>0</v>
      </c>
      <c r="H92" s="64"/>
      <c r="I92" s="165">
        <f t="shared" si="59"/>
        <v>0</v>
      </c>
      <c r="J92" s="47">
        <f t="shared" si="60"/>
        <v>0</v>
      </c>
      <c r="K92" s="15"/>
      <c r="L92" s="17">
        <f t="shared" si="55"/>
        <v>1</v>
      </c>
      <c r="M92" s="17">
        <f t="shared" si="56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>
      <c r="A93" s="203"/>
      <c r="B93" s="133"/>
      <c r="C93" s="62"/>
      <c r="D93" s="186"/>
      <c r="E93" s="63">
        <f>+VLOOKUP($A$92,$P$5:$S$30,4,FALSE)</f>
        <v>0.79</v>
      </c>
      <c r="F93" s="104">
        <f t="shared" si="57"/>
        <v>0</v>
      </c>
      <c r="G93" s="165">
        <f t="shared" si="58"/>
        <v>0</v>
      </c>
      <c r="H93" s="64"/>
      <c r="I93" s="165">
        <f t="shared" si="59"/>
        <v>0</v>
      </c>
      <c r="J93" s="47">
        <f t="shared" si="60"/>
        <v>0</v>
      </c>
      <c r="K93" s="15"/>
      <c r="L93" s="17">
        <f t="shared" si="55"/>
        <v>1</v>
      </c>
      <c r="M93" s="17">
        <f t="shared" si="56"/>
        <v>0.25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>
      <c r="A94" s="203" t="s">
        <v>38</v>
      </c>
      <c r="B94" s="144"/>
      <c r="C94" s="84"/>
      <c r="D94" s="191"/>
      <c r="E94" s="85">
        <f>+VLOOKUP($A$94,$P$5:$S$30,4,FALSE)</f>
        <v>0.76</v>
      </c>
      <c r="F94" s="104">
        <f t="shared" si="57"/>
        <v>0</v>
      </c>
      <c r="G94" s="165">
        <f t="shared" si="58"/>
        <v>0</v>
      </c>
      <c r="H94" s="64"/>
      <c r="I94" s="165">
        <f t="shared" si="59"/>
        <v>0</v>
      </c>
      <c r="J94" s="47">
        <f t="shared" si="60"/>
        <v>0</v>
      </c>
      <c r="K94" s="15"/>
      <c r="L94" s="17">
        <f t="shared" si="55"/>
        <v>1</v>
      </c>
      <c r="M94" s="17">
        <f t="shared" si="56"/>
        <v>0.25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>
      <c r="A95" s="208"/>
      <c r="B95" s="144"/>
      <c r="C95" s="84"/>
      <c r="D95" s="191"/>
      <c r="E95" s="85">
        <f>+VLOOKUP($A$94,$P$5:$S$30,4,FALSE)</f>
        <v>0.76</v>
      </c>
      <c r="F95" s="104">
        <f t="shared" si="57"/>
        <v>0</v>
      </c>
      <c r="G95" s="165">
        <f t="shared" si="58"/>
        <v>0</v>
      </c>
      <c r="H95" s="64"/>
      <c r="I95" s="165">
        <f t="shared" si="59"/>
        <v>0</v>
      </c>
      <c r="J95" s="47">
        <f t="shared" si="60"/>
        <v>0</v>
      </c>
      <c r="K95" s="15"/>
      <c r="L95" s="17">
        <f t="shared" si="55"/>
        <v>1</v>
      </c>
      <c r="M95" s="17">
        <f t="shared" si="56"/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ht="15.75" thickBot="1">
      <c r="A96" s="151"/>
      <c r="B96" s="34"/>
      <c r="C96" s="34"/>
      <c r="D96" s="180">
        <f>SUM(D90:D95)</f>
        <v>0</v>
      </c>
      <c r="E96" s="94"/>
      <c r="F96" s="35">
        <f>SUM(F90:F95)</f>
        <v>0</v>
      </c>
      <c r="G96" s="35">
        <f>+MIN($F$113*L96,F96)</f>
        <v>0</v>
      </c>
      <c r="H96" s="137">
        <f>+IFERROR(G96/F96,0)</f>
        <v>0</v>
      </c>
      <c r="I96" s="35">
        <f>SUM(I90:I95)</f>
        <v>0</v>
      </c>
      <c r="J96" s="38">
        <f>SUM(J90:J95)</f>
        <v>0</v>
      </c>
      <c r="K96" s="154">
        <f>SUM(K90:K95)</f>
        <v>0</v>
      </c>
      <c r="L96" s="40">
        <f t="shared" si="55"/>
        <v>1</v>
      </c>
      <c r="M96" s="161">
        <f t="shared" si="56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>
      <c r="A97" s="221" t="str">
        <f>+P32</f>
        <v>HS Şemsiye Fonu Payları</v>
      </c>
      <c r="B97" s="162"/>
      <c r="C97" s="163"/>
      <c r="D97" s="192"/>
      <c r="E97" s="164">
        <f>+VLOOKUP($A$97,$P$4:$S$37,4,0)</f>
        <v>0.88</v>
      </c>
      <c r="F97" s="100">
        <f>+D97*E97</f>
        <v>0</v>
      </c>
      <c r="G97" s="165">
        <f>+F97*$H$99</f>
        <v>0</v>
      </c>
      <c r="H97" s="166"/>
      <c r="I97" s="165">
        <f>+F97*$H$99</f>
        <v>0</v>
      </c>
      <c r="J97" s="47">
        <f>+MIN($G$99*$M$97,G97)</f>
        <v>0</v>
      </c>
      <c r="K97" s="47"/>
      <c r="L97" s="167">
        <f>+VLOOKUP($A$97,P4:Q37,2,0)</f>
        <v>0.5</v>
      </c>
      <c r="M97" s="167">
        <f>+VLOOKUP($A$97,P4:R37,3,0)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>
      <c r="A98" s="222"/>
      <c r="B98" s="168"/>
      <c r="C98" s="155"/>
      <c r="D98" s="181"/>
      <c r="E98" s="164">
        <f>+VLOOKUP($A$97,$P$4:$S$37,4,0)</f>
        <v>0.88</v>
      </c>
      <c r="F98" s="104">
        <f t="shared" ref="F98" si="61">+D98*E98</f>
        <v>0</v>
      </c>
      <c r="G98" s="165">
        <f>+F98*$H$99</f>
        <v>0</v>
      </c>
      <c r="H98" s="64"/>
      <c r="I98" s="165">
        <f>+F98*$H$99</f>
        <v>0</v>
      </c>
      <c r="J98" s="47">
        <f>+MIN($G$99*$M$97,G98)</f>
        <v>0</v>
      </c>
      <c r="K98" s="131"/>
      <c r="L98" s="17">
        <f>+VLOOKUP($A$97,P5:Q34,2,0)</f>
        <v>0.5</v>
      </c>
      <c r="M98" s="17">
        <f>+VLOOKUP($A$97,P5:R34,3,0)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ht="15.75" thickBot="1">
      <c r="A99" s="151"/>
      <c r="B99" s="34"/>
      <c r="C99" s="34"/>
      <c r="D99" s="180">
        <f>SUM(D97:D98)</f>
        <v>0</v>
      </c>
      <c r="E99" s="94"/>
      <c r="F99" s="35">
        <f>SUM(F97:F98)</f>
        <v>0</v>
      </c>
      <c r="G99" s="35">
        <f>+MIN($F$113*L99,F99)</f>
        <v>0</v>
      </c>
      <c r="H99" s="137">
        <f>+IFERROR(G99/F99,0)</f>
        <v>0</v>
      </c>
      <c r="I99" s="35">
        <f>SUM(I97:I98)</f>
        <v>0</v>
      </c>
      <c r="J99" s="35">
        <f>SUM(J97:J98)</f>
        <v>0</v>
      </c>
      <c r="K99" s="35">
        <f>SUM(K97:K98)</f>
        <v>0</v>
      </c>
      <c r="L99" s="41">
        <f>+VLOOKUP($A$97,$P$4:$Q$37,2,0)</f>
        <v>0.5</v>
      </c>
      <c r="M99" s="41">
        <f>+VLOOKUP($A$97,$P$4:$R$37,3,0)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>
      <c r="A100" s="220" t="str">
        <f>+P33</f>
        <v>BA Şemsiye Fonu Payları</v>
      </c>
      <c r="B100" s="169"/>
      <c r="C100" s="62"/>
      <c r="D100" s="186"/>
      <c r="E100" s="63">
        <f>+VLOOKUP($A$100,$P$4:$S$37,4,0)</f>
        <v>0.93</v>
      </c>
      <c r="F100" s="104">
        <f>+D100*E100</f>
        <v>0</v>
      </c>
      <c r="G100" s="165">
        <f>+F100*$H$102</f>
        <v>0</v>
      </c>
      <c r="H100" s="64"/>
      <c r="I100" s="165">
        <f>+F100*$H$102</f>
        <v>0</v>
      </c>
      <c r="J100" s="47">
        <f>+MIN($G$102*$M$100,G100)</f>
        <v>0</v>
      </c>
      <c r="K100" s="16"/>
      <c r="L100" s="17">
        <f>+VLOOKUP($A$100,P6:Q37,2,0)</f>
        <v>0.5</v>
      </c>
      <c r="M100" s="17">
        <f>+VLOOKUP($A$100,P6:R37,3,0)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>
      <c r="A101" s="222"/>
      <c r="B101" s="169"/>
      <c r="C101" s="62"/>
      <c r="D101" s="186"/>
      <c r="E101" s="63">
        <f>+VLOOKUP($A$100,$P$4:$S$37,4,0)</f>
        <v>0.93</v>
      </c>
      <c r="F101" s="104">
        <f>+D101*E101</f>
        <v>0</v>
      </c>
      <c r="G101" s="165">
        <f>+F101*$H$102</f>
        <v>0</v>
      </c>
      <c r="H101" s="64"/>
      <c r="I101" s="165">
        <f>+F101*$H$102</f>
        <v>0</v>
      </c>
      <c r="J101" s="47">
        <f>+MIN($G$102*$M$100,G101)</f>
        <v>0</v>
      </c>
      <c r="K101" s="16"/>
      <c r="L101" s="17">
        <f>+VLOOKUP($A$100,P7:Q39,2,0)</f>
        <v>0.5</v>
      </c>
      <c r="M101" s="17">
        <f>+VLOOKUP($A$100,P7:R39,3,0)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ht="15.75" thickBot="1">
      <c r="A102" s="151"/>
      <c r="B102" s="34"/>
      <c r="C102" s="34"/>
      <c r="D102" s="180">
        <f>SUM(D100:D101)</f>
        <v>0</v>
      </c>
      <c r="E102" s="94"/>
      <c r="F102" s="35">
        <f>SUM(F100:F101)</f>
        <v>0</v>
      </c>
      <c r="G102" s="35">
        <f>+MIN($F$113*L102,F102)</f>
        <v>0</v>
      </c>
      <c r="H102" s="137">
        <f>+IFERROR(G102/F102,0)</f>
        <v>0</v>
      </c>
      <c r="I102" s="35">
        <f>SUM(I100:I101)</f>
        <v>0</v>
      </c>
      <c r="J102" s="35">
        <f>SUM(J100:J101)</f>
        <v>0</v>
      </c>
      <c r="K102" s="35">
        <f>SUM(K100:K101)</f>
        <v>0</v>
      </c>
      <c r="L102" s="41">
        <f>+VLOOKUP($A$100,$P$4:$Q$37,2,0)</f>
        <v>0.5</v>
      </c>
      <c r="M102" s="41">
        <f>+VLOOKUP($A$100,$P$4:$R$37,3,0)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>
      <c r="A103" s="220" t="s">
        <v>45</v>
      </c>
      <c r="B103" s="169"/>
      <c r="C103" s="62"/>
      <c r="D103" s="186"/>
      <c r="E103" s="63">
        <f>+VLOOKUP($A$103,$P$4:$S$37,4,0)</f>
        <v>0.97</v>
      </c>
      <c r="F103" s="104">
        <f>+D103*E103</f>
        <v>0</v>
      </c>
      <c r="G103" s="165">
        <f>+F103*$H$105</f>
        <v>0</v>
      </c>
      <c r="H103" s="64"/>
      <c r="I103" s="165">
        <f>+F103*$H$105</f>
        <v>0</v>
      </c>
      <c r="J103" s="47">
        <f>+MIN($G$105*$M$103,G103)</f>
        <v>0</v>
      </c>
      <c r="K103" s="16"/>
      <c r="L103" s="17">
        <f>+VLOOKUP($A$103,P9:Q40,2,0)</f>
        <v>0.5</v>
      </c>
      <c r="M103" s="17">
        <f>+VLOOKUP($A$103,P9:R40,3,0)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>
      <c r="A104" s="222"/>
      <c r="B104" s="169"/>
      <c r="C104" s="62"/>
      <c r="D104" s="186"/>
      <c r="E104" s="63">
        <f>+VLOOKUP($A$103,$P$4:$S$37,4,0)</f>
        <v>0.97</v>
      </c>
      <c r="F104" s="104">
        <f>+D104*E104</f>
        <v>0</v>
      </c>
      <c r="G104" s="165">
        <f>+F104*$H$105</f>
        <v>0</v>
      </c>
      <c r="H104" s="64"/>
      <c r="I104" s="165">
        <f>+F104*$H$105</f>
        <v>0</v>
      </c>
      <c r="J104" s="47">
        <f>+MIN($G$105*$M$103,G104)</f>
        <v>0</v>
      </c>
      <c r="K104" s="16"/>
      <c r="L104" s="17">
        <f>+VLOOKUP($A$103,P10:Q46,2,0)</f>
        <v>0.5</v>
      </c>
      <c r="M104" s="17">
        <f>+VLOOKUP($A$103,P10:R46,3,0)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ht="15.75" thickBot="1">
      <c r="A105" s="151"/>
      <c r="B105" s="34"/>
      <c r="C105" s="34"/>
      <c r="D105" s="180">
        <f>SUM(D103:D104)</f>
        <v>0</v>
      </c>
      <c r="E105" s="94"/>
      <c r="F105" s="35">
        <f>SUM(F103:F104)</f>
        <v>0</v>
      </c>
      <c r="G105" s="35">
        <f>+MIN($F$113*L105,F105)</f>
        <v>0</v>
      </c>
      <c r="H105" s="137">
        <f>+IFERROR(G105/F105,0)</f>
        <v>0</v>
      </c>
      <c r="I105" s="35">
        <f>SUM(I103:I104)</f>
        <v>0</v>
      </c>
      <c r="J105" s="35">
        <f>SUM(J103:J104)</f>
        <v>0</v>
      </c>
      <c r="K105" s="35">
        <f>SUM(K103:K104)</f>
        <v>0</v>
      </c>
      <c r="L105" s="41">
        <f>+VLOOKUP($A$103,$P$4:$Q$37,2,0)</f>
        <v>0.5</v>
      </c>
      <c r="M105" s="41">
        <f>+VLOOKUP($A$103,$P$4:$R$37,3,0)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>
      <c r="A106" s="220" t="s">
        <v>42</v>
      </c>
      <c r="B106" s="65"/>
      <c r="C106" s="16"/>
      <c r="D106" s="179"/>
      <c r="E106" s="99">
        <f>+VLOOKUP($A$106,$P$4:$S$37,4,0)</f>
        <v>1</v>
      </c>
      <c r="F106" s="104">
        <f>+D106*E106</f>
        <v>0</v>
      </c>
      <c r="G106" s="13">
        <f>+F106*$H$108</f>
        <v>0</v>
      </c>
      <c r="H106" s="64"/>
      <c r="I106" s="13">
        <f>+F106*$H$108</f>
        <v>0</v>
      </c>
      <c r="J106" s="15">
        <f>+MIN($G$108*$M$106,G106)</f>
        <v>0</v>
      </c>
      <c r="K106" s="16"/>
      <c r="L106" s="17">
        <f>+VLOOKUP($A$106,$P$4:$R$37,2,0)</f>
        <v>0.5</v>
      </c>
      <c r="M106" s="17">
        <f>+VLOOKUP($A$106,$P$4:$R$37,3,0)</f>
        <v>1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ht="15.75" thickBot="1">
      <c r="A107" s="222"/>
      <c r="B107" s="65"/>
      <c r="C107" s="16"/>
      <c r="D107" s="179"/>
      <c r="E107" s="99">
        <f>+VLOOKUP($A$106,$P$4:$S$37,4,0)</f>
        <v>1</v>
      </c>
      <c r="F107" s="104">
        <f>+D107*E107</f>
        <v>0</v>
      </c>
      <c r="G107" s="13">
        <f>+F107*$H$108</f>
        <v>0</v>
      </c>
      <c r="H107" s="64"/>
      <c r="I107" s="13">
        <f>+F107*$H$108</f>
        <v>0</v>
      </c>
      <c r="J107" s="15">
        <f>+MIN($G$108*$M$106,G107)</f>
        <v>0</v>
      </c>
      <c r="K107" s="16"/>
      <c r="L107" s="17">
        <f>+VLOOKUP($A$106,$P$4:$R$37,2,0)</f>
        <v>0.5</v>
      </c>
      <c r="M107" s="17">
        <f>+VLOOKUP($A$106,$P$4:$R$37,3,0)</f>
        <v>1</v>
      </c>
    </row>
    <row r="108" spans="1:29" ht="15.75" thickBot="1">
      <c r="A108" s="151"/>
      <c r="B108" s="34"/>
      <c r="C108" s="34"/>
      <c r="D108" s="180">
        <f>SUM(D106:D107)</f>
        <v>0</v>
      </c>
      <c r="E108" s="94"/>
      <c r="F108" s="35">
        <f>SUM(F106:F107)</f>
        <v>0</v>
      </c>
      <c r="G108" s="35">
        <f>+MIN($F$113*L108,F108)</f>
        <v>0</v>
      </c>
      <c r="H108" s="137">
        <f>+IFERROR(G108/F108,0)</f>
        <v>0</v>
      </c>
      <c r="I108" s="35">
        <f>SUM(I106:I107)</f>
        <v>0</v>
      </c>
      <c r="J108" s="35">
        <f>SUM(J106:J107)</f>
        <v>0</v>
      </c>
      <c r="K108" s="35">
        <f>SUM(K106:K107)</f>
        <v>0</v>
      </c>
      <c r="L108" s="41">
        <f>+VLOOKUP(A106,P4:Q37,2,0)</f>
        <v>0.5</v>
      </c>
      <c r="M108" s="41">
        <f>+VLOOKUP(A106,P4:R37,3,0)</f>
        <v>1</v>
      </c>
    </row>
    <row r="109" spans="1:29">
      <c r="A109" s="220" t="s">
        <v>49</v>
      </c>
      <c r="B109" s="65"/>
      <c r="C109" s="16"/>
      <c r="D109" s="179"/>
      <c r="E109" s="99">
        <f>+VLOOKUP($A$109,$P$4:$S$37,4,0)</f>
        <v>1</v>
      </c>
      <c r="F109" s="104">
        <f>+D109*E109</f>
        <v>0</v>
      </c>
      <c r="G109" s="13">
        <f>+F109*$H$111</f>
        <v>0</v>
      </c>
      <c r="H109" s="64"/>
      <c r="I109" s="13">
        <f>+F109*$H$111</f>
        <v>0</v>
      </c>
      <c r="J109" s="15">
        <f>+MIN($G$111*$M$109,G109)</f>
        <v>0</v>
      </c>
      <c r="K109" s="16"/>
      <c r="L109" s="17">
        <f>+VLOOKUP($A$109,$P$4:$R$37,2,0)</f>
        <v>0.25</v>
      </c>
      <c r="M109" s="17">
        <f>+VLOOKUP($A$109,$P$4:$R$37,3,0)</f>
        <v>0.2</v>
      </c>
    </row>
    <row r="110" spans="1:29" ht="15.75" thickBot="1">
      <c r="A110" s="222"/>
      <c r="B110" s="65"/>
      <c r="C110" s="16"/>
      <c r="D110" s="179"/>
      <c r="E110" s="99">
        <f>+VLOOKUP($A$109,$P$4:$S$37,4,0)</f>
        <v>1</v>
      </c>
      <c r="F110" s="104">
        <f>+D110*E110</f>
        <v>0</v>
      </c>
      <c r="G110" s="13">
        <f>+F110*$H$111</f>
        <v>0</v>
      </c>
      <c r="H110" s="64"/>
      <c r="I110" s="13">
        <f>+F110*$H$111</f>
        <v>0</v>
      </c>
      <c r="J110" s="15">
        <f>+MIN($G$111*$M$109,G110)</f>
        <v>0</v>
      </c>
      <c r="K110" s="16"/>
      <c r="L110" s="17">
        <f>+VLOOKUP($A$109,$P$4:$R$37,2,0)</f>
        <v>0.25</v>
      </c>
      <c r="M110" s="17">
        <f>+VLOOKUP($A$109,$P$4:$R$37,3,0)</f>
        <v>0.2</v>
      </c>
    </row>
    <row r="111" spans="1:29" ht="15.75" thickBot="1">
      <c r="A111" s="151"/>
      <c r="B111" s="34"/>
      <c r="C111" s="34"/>
      <c r="D111" s="180">
        <f>SUM(D109:D110)</f>
        <v>0</v>
      </c>
      <c r="E111" s="170"/>
      <c r="F111" s="35">
        <f>SUM(F109:F110)</f>
        <v>0</v>
      </c>
      <c r="G111" s="35">
        <f>+MIN($F$113*L111,F111)</f>
        <v>0</v>
      </c>
      <c r="H111" s="137">
        <f>+IFERROR(G111/F111,0)</f>
        <v>0</v>
      </c>
      <c r="I111" s="35">
        <f>SUM(I109:I110)</f>
        <v>0</v>
      </c>
      <c r="J111" s="35">
        <f>SUM(J109:J110)</f>
        <v>0</v>
      </c>
      <c r="K111" s="35">
        <f>SUM(K109:K110)</f>
        <v>0</v>
      </c>
      <c r="L111" s="41">
        <f>+VLOOKUP(A109,P4:Q37,2,0)</f>
        <v>0.25</v>
      </c>
      <c r="M111" s="41">
        <f>+VLOOKUP(A109,P4:R37,3,0)</f>
        <v>0.2</v>
      </c>
    </row>
    <row r="112" spans="1:29" s="5" customFormat="1" ht="15.75" thickBot="1">
      <c r="A112"/>
      <c r="B112"/>
      <c r="C112"/>
      <c r="D112" s="177"/>
      <c r="E112"/>
      <c r="F112" s="75"/>
      <c r="G112" s="75"/>
      <c r="J112" s="75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5" customFormat="1" ht="15.75" thickBot="1">
      <c r="A113" s="171" t="s">
        <v>44</v>
      </c>
      <c r="B113" s="172"/>
      <c r="C113" s="172"/>
      <c r="D113" s="193"/>
      <c r="E113" s="172"/>
      <c r="F113" s="173">
        <f>+F10+F26+F36+F49+F62+F75+F85+F89+F96+F99+F108+F111+F102+F105</f>
        <v>0</v>
      </c>
      <c r="G113" s="173">
        <f>+G10+G26+G36+G49+G62+G75+G85+G89+G96+G99+G108+G111+G102+G105</f>
        <v>0</v>
      </c>
      <c r="H113" s="173"/>
      <c r="I113" s="173"/>
      <c r="J113" s="173">
        <f>+J10+J26+J36+J49+J62+J75+J85+J89+J96+J99+J108+J111+J102+J105</f>
        <v>0</v>
      </c>
      <c r="K113" s="173"/>
      <c r="L113" s="173"/>
      <c r="M113" s="174"/>
      <c r="N113" s="2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5" spans="1:29" s="5" customFormat="1">
      <c r="A115"/>
      <c r="B115"/>
      <c r="C115"/>
      <c r="D115" s="177"/>
      <c r="E115"/>
      <c r="F115" s="142"/>
      <c r="G115" s="142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>
      <c r="A116"/>
      <c r="B116"/>
      <c r="C116"/>
      <c r="D116" s="177"/>
      <c r="E116"/>
      <c r="F116" s="175"/>
      <c r="G11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9" spans="1:29" s="5" customFormat="1">
      <c r="A119"/>
      <c r="B119"/>
      <c r="C119"/>
      <c r="D119" s="177"/>
      <c r="E119"/>
      <c r="F119" s="142"/>
      <c r="G119" s="141"/>
      <c r="J119"/>
      <c r="K119"/>
      <c r="L119"/>
      <c r="M119"/>
      <c r="N119" s="2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s="5" customFormat="1">
      <c r="A120"/>
      <c r="B120"/>
      <c r="C120"/>
      <c r="D120" s="177"/>
      <c r="E120"/>
      <c r="F120"/>
      <c r="G120" s="176"/>
      <c r="J120"/>
      <c r="K120"/>
      <c r="L120"/>
      <c r="M120"/>
      <c r="N120" s="2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2" spans="1:29" s="5" customFormat="1" ht="33.75" customHeight="1">
      <c r="A122"/>
      <c r="B122"/>
      <c r="C122"/>
      <c r="D122" s="177"/>
      <c r="E122"/>
      <c r="F122"/>
      <c r="G122"/>
      <c r="J122"/>
      <c r="K122"/>
      <c r="L122"/>
      <c r="M122"/>
      <c r="N122" s="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</sheetData>
  <mergeCells count="30">
    <mergeCell ref="A97:A98"/>
    <mergeCell ref="A100:A101"/>
    <mergeCell ref="A103:A104"/>
    <mergeCell ref="A106:A107"/>
    <mergeCell ref="A109:A110"/>
    <mergeCell ref="A94:A95"/>
    <mergeCell ref="A59:A61"/>
    <mergeCell ref="A63:A65"/>
    <mergeCell ref="A66:A68"/>
    <mergeCell ref="A69:A71"/>
    <mergeCell ref="A72:A74"/>
    <mergeCell ref="A76:A78"/>
    <mergeCell ref="A79:A81"/>
    <mergeCell ref="A82:A84"/>
    <mergeCell ref="A86:A88"/>
    <mergeCell ref="A90:A91"/>
    <mergeCell ref="A92:A93"/>
    <mergeCell ref="A56:A58"/>
    <mergeCell ref="A5:A9"/>
    <mergeCell ref="A11:A15"/>
    <mergeCell ref="A16:A20"/>
    <mergeCell ref="A21:A25"/>
    <mergeCell ref="A27:A29"/>
    <mergeCell ref="A30:A32"/>
    <mergeCell ref="A33:A35"/>
    <mergeCell ref="A37:A40"/>
    <mergeCell ref="A45:A48"/>
    <mergeCell ref="A50:A52"/>
    <mergeCell ref="A53:A55"/>
    <mergeCell ref="A41:A4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9737-042F-419A-A1D0-6E44DC808AC7}">
  <sheetPr>
    <tabColor rgb="FFFFFF00"/>
  </sheetPr>
  <dimension ref="A1:AC119"/>
  <sheetViews>
    <sheetView zoomScale="55" zoomScaleNormal="55" workbookViewId="0"/>
  </sheetViews>
  <sheetFormatPr defaultRowHeight="15"/>
  <cols>
    <col min="1" max="1" width="29.5703125" customWidth="1"/>
    <col min="2" max="2" width="20.5703125" bestFit="1" customWidth="1"/>
    <col min="3" max="3" width="15.140625" customWidth="1"/>
    <col min="4" max="4" width="16.8554687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>
      <c r="F1" s="1" t="s">
        <v>0</v>
      </c>
      <c r="G1" s="1" t="s">
        <v>1</v>
      </c>
      <c r="H1" s="1"/>
      <c r="I1" s="1"/>
      <c r="J1" s="1" t="s">
        <v>2</v>
      </c>
    </row>
    <row r="2" spans="1:20">
      <c r="F2" s="3">
        <f>+F110</f>
        <v>0</v>
      </c>
      <c r="G2" s="3">
        <f>+G110</f>
        <v>0</v>
      </c>
      <c r="H2" s="4"/>
      <c r="I2" s="4"/>
      <c r="J2" s="3">
        <f>+J110</f>
        <v>0</v>
      </c>
    </row>
    <row r="3" spans="1:20" ht="15.75" thickBot="1"/>
    <row r="4" spans="1:20" ht="70.5" customHeight="1" thickTop="1" thickBot="1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6.5" thickTop="1" thickBot="1">
      <c r="A5" s="204" t="s">
        <v>14</v>
      </c>
      <c r="B5" s="13"/>
      <c r="C5" s="13"/>
      <c r="D5" s="178"/>
      <c r="E5" s="14">
        <f>+VLOOKUP($A$5,$P$5:$S$29,4,FALSE)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+VLOOKUP($A$5,$P$5:$Q$29,2,FALSE)</f>
        <v>1</v>
      </c>
      <c r="M5" s="17">
        <f>+VLOOKUP($A$5,$P$5:$R$29,3,FALSE)</f>
        <v>1</v>
      </c>
      <c r="N5" s="18"/>
      <c r="P5" s="19" t="s">
        <v>15</v>
      </c>
      <c r="Q5" s="20">
        <v>0.7</v>
      </c>
      <c r="R5" s="20">
        <v>0.5</v>
      </c>
      <c r="S5" s="21">
        <v>0.94</v>
      </c>
      <c r="T5" s="22"/>
    </row>
    <row r="6" spans="1:20" ht="15.75" thickBot="1">
      <c r="A6" s="205"/>
      <c r="B6" s="13"/>
      <c r="C6" s="13"/>
      <c r="D6" s="179"/>
      <c r="E6" s="14">
        <f>+VLOOKUP($A$5,$P$5:$S$29,4,FALSE)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+VLOOKUP($A$5,$P$5:$Q$29,2,FALSE)</f>
        <v>1</v>
      </c>
      <c r="M6" s="17">
        <f>+VLOOKUP($A$5,$P$5:$R$29,3,FALSE)</f>
        <v>1</v>
      </c>
      <c r="N6" s="18"/>
      <c r="P6" s="23" t="s">
        <v>16</v>
      </c>
      <c r="Q6" s="20">
        <v>0.7</v>
      </c>
      <c r="R6" s="20">
        <v>0.5</v>
      </c>
      <c r="S6" s="25">
        <v>0.81</v>
      </c>
      <c r="T6" s="22"/>
    </row>
    <row r="7" spans="1:20" ht="15.75" thickBot="1">
      <c r="A7" s="205"/>
      <c r="B7" s="13"/>
      <c r="C7" s="13"/>
      <c r="D7" s="179"/>
      <c r="E7" s="14">
        <f>+VLOOKUP($A$5,$P$5:$S$29,4,FALSE)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+VLOOKUP($A$5,$P$5:$Q$29,2,FALSE)</f>
        <v>1</v>
      </c>
      <c r="M7" s="17">
        <f>+VLOOKUP($A$5,$P$5:$R$29,3,FALSE)</f>
        <v>1</v>
      </c>
      <c r="N7" s="18"/>
      <c r="P7" s="26" t="s">
        <v>17</v>
      </c>
      <c r="Q7" s="20">
        <v>0.7</v>
      </c>
      <c r="R7" s="20">
        <v>0.5</v>
      </c>
      <c r="S7" s="28">
        <v>0.79</v>
      </c>
      <c r="T7" s="22"/>
    </row>
    <row r="8" spans="1:20" ht="15.75" thickBot="1">
      <c r="A8" s="205"/>
      <c r="B8" s="13"/>
      <c r="C8" s="13"/>
      <c r="D8" s="179"/>
      <c r="E8" s="14">
        <f>+VLOOKUP($A$5,$P$5:$S$29,4,FALSE)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+VLOOKUP($A$5,$P$5:$Q$29,2,FALSE)</f>
        <v>1</v>
      </c>
      <c r="M8" s="17">
        <f>+VLOOKUP($A$5,$P$5:$R$29,3,FALSE)</f>
        <v>1</v>
      </c>
      <c r="N8" s="29"/>
      <c r="P8" s="30" t="s">
        <v>18</v>
      </c>
      <c r="Q8" s="31">
        <v>0.7</v>
      </c>
      <c r="R8" s="31">
        <v>1</v>
      </c>
      <c r="S8" s="32">
        <v>0.9</v>
      </c>
      <c r="T8" s="22"/>
    </row>
    <row r="9" spans="1:20" ht="15.75" thickBot="1">
      <c r="A9" s="206"/>
      <c r="B9" s="13"/>
      <c r="C9" s="13"/>
      <c r="D9" s="179"/>
      <c r="E9" s="14">
        <f>+VLOOKUP($A$5,$P$5:$S$29,4,FALSE)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+VLOOKUP($A$5,$P$5:$Q$29,2,FALSE)</f>
        <v>1</v>
      </c>
      <c r="M9" s="17">
        <f>+VLOOKUP($A$5,$P$5:$R$29,3,FALSE)</f>
        <v>1</v>
      </c>
      <c r="N9" s="18"/>
      <c r="P9" s="30" t="s">
        <v>19</v>
      </c>
      <c r="Q9" s="31">
        <v>0.7</v>
      </c>
      <c r="R9" s="31">
        <v>1</v>
      </c>
      <c r="S9" s="32">
        <v>0.89</v>
      </c>
      <c r="T9" s="22"/>
    </row>
    <row r="10" spans="1:20" ht="15.75" thickBot="1">
      <c r="A10" s="33"/>
      <c r="B10" s="34"/>
      <c r="C10" s="34"/>
      <c r="D10" s="180"/>
      <c r="E10" s="36"/>
      <c r="F10" s="35">
        <f>SUM(F5:F9)</f>
        <v>0</v>
      </c>
      <c r="G10" s="35">
        <f>+MIN($F$110*L10,F10)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129" t="s">
        <v>10</v>
      </c>
      <c r="L10" s="40">
        <f>+VLOOKUP($A$5,$P$5:$Q$35,2,FALSE)</f>
        <v>1</v>
      </c>
      <c r="M10" s="41">
        <f>+VLOOKUP($A$5,$P$5:$R$35,3,FALSE)</f>
        <v>1</v>
      </c>
      <c r="N10" s="42"/>
      <c r="P10" s="30" t="s">
        <v>21</v>
      </c>
      <c r="Q10" s="31">
        <v>0.7</v>
      </c>
      <c r="R10" s="31">
        <v>1</v>
      </c>
      <c r="S10" s="32">
        <v>0.89</v>
      </c>
      <c r="T10" s="22"/>
    </row>
    <row r="11" spans="1:20" ht="15.75" thickBot="1">
      <c r="A11" s="207" t="s">
        <v>15</v>
      </c>
      <c r="B11" s="43"/>
      <c r="C11" s="44"/>
      <c r="D11" s="181"/>
      <c r="E11" s="46">
        <f>+VLOOKUP($A$11,$P$5:$S$29,4,FALSE)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+VLOOKUP($A$11,$P$5:$Q$29,2,FALSE)</f>
        <v>0.7</v>
      </c>
      <c r="M11" s="17">
        <f>+VLOOKUP($A$11,$P$5:$R$29,3,FALSE)</f>
        <v>0.5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>
      <c r="A12" s="203"/>
      <c r="B12" s="43"/>
      <c r="C12" s="44"/>
      <c r="D12" s="181"/>
      <c r="E12" s="46">
        <f>+VLOOKUP($A$11,$P$5:$S$29,4,FALSE)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+VLOOKUP($A$11,$P$5:$Q$29,2,FALSE)</f>
        <v>0.7</v>
      </c>
      <c r="M12" s="17">
        <f>+VLOOKUP($A$11,$P$5:$R$29,3,FALSE)</f>
        <v>0.5</v>
      </c>
      <c r="N12" s="42"/>
      <c r="P12" s="51" t="s">
        <v>57</v>
      </c>
      <c r="Q12" s="52">
        <v>0.9</v>
      </c>
      <c r="R12" s="52">
        <v>0.2</v>
      </c>
      <c r="S12" s="53">
        <v>0.82</v>
      </c>
      <c r="T12" s="22"/>
    </row>
    <row r="13" spans="1:20">
      <c r="A13" s="203"/>
      <c r="B13" s="43"/>
      <c r="C13" s="44"/>
      <c r="D13" s="181"/>
      <c r="E13" s="46">
        <f>+VLOOKUP($A$11,$P$5:$S$29,4,FALSE)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+VLOOKUP($A$11,$P$5:$Q$29,2,FALSE)</f>
        <v>0.7</v>
      </c>
      <c r="M13" s="17">
        <f>+VLOOKUP($A$11,$P$5:$R$29,3,FALSE)</f>
        <v>0.5</v>
      </c>
      <c r="N13" s="18"/>
      <c r="P13" s="198" t="s">
        <v>55</v>
      </c>
      <c r="Q13" s="199">
        <v>0.9</v>
      </c>
      <c r="R13" s="199">
        <v>0.2</v>
      </c>
      <c r="S13" s="200">
        <v>0.77</v>
      </c>
      <c r="T13" s="22"/>
    </row>
    <row r="14" spans="1:20" ht="15.75" thickBot="1">
      <c r="A14" s="203"/>
      <c r="B14" s="43"/>
      <c r="C14" s="44"/>
      <c r="D14" s="181"/>
      <c r="E14" s="46">
        <f>+VLOOKUP($A$11,$P$5:$S$29,4,FALSE)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+VLOOKUP($A$11,$P$5:$Q$29,2,FALSE)</f>
        <v>0.7</v>
      </c>
      <c r="M14" s="17">
        <f>+VLOOKUP($A$11,$P$5:$R$29,3,FALSE)</f>
        <v>0.5</v>
      </c>
      <c r="N14" s="18"/>
      <c r="P14" s="54" t="s">
        <v>56</v>
      </c>
      <c r="Q14" s="55">
        <v>0.9</v>
      </c>
      <c r="R14" s="55">
        <v>0.2</v>
      </c>
      <c r="S14" s="56">
        <v>0.72</v>
      </c>
      <c r="T14" s="22"/>
    </row>
    <row r="15" spans="1:20">
      <c r="A15" s="203"/>
      <c r="B15" s="43"/>
      <c r="C15" s="44"/>
      <c r="D15" s="181"/>
      <c r="E15" s="46">
        <f>+VLOOKUP($A$11,$P$5:$S$29,4,FALSE)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+VLOOKUP($A$11,$P$5:$Q$29,2,FALSE)</f>
        <v>0.7</v>
      </c>
      <c r="M15" s="17">
        <f>+VLOOKUP($A$11,$P$5:$R$29,3,FALSE)</f>
        <v>0.5</v>
      </c>
      <c r="N15" s="18"/>
      <c r="P15" s="57" t="s">
        <v>22</v>
      </c>
      <c r="Q15" s="58">
        <v>0.7</v>
      </c>
      <c r="R15" s="58">
        <v>0.5</v>
      </c>
      <c r="S15" s="59">
        <v>0.89</v>
      </c>
      <c r="T15" s="22"/>
    </row>
    <row r="16" spans="1:20">
      <c r="A16" s="203" t="s">
        <v>16</v>
      </c>
      <c r="B16" s="60"/>
      <c r="C16" s="61"/>
      <c r="D16" s="182"/>
      <c r="E16" s="63">
        <f>+VLOOKUP($A$16,$P$5:$S$29,4,FALSE)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+VLOOKUP($A$16,$P$5:$Q$29,2,FALSE)</f>
        <v>0.7</v>
      </c>
      <c r="M16" s="17">
        <f>+VLOOKUP($A$16,$P$5:$R$29,3,FALSE)</f>
        <v>0.5</v>
      </c>
      <c r="N16" s="18"/>
      <c r="P16" s="66" t="s">
        <v>23</v>
      </c>
      <c r="Q16" s="67">
        <v>0.7</v>
      </c>
      <c r="R16" s="67">
        <v>0.5</v>
      </c>
      <c r="S16" s="68">
        <v>0.89</v>
      </c>
      <c r="T16" s="22"/>
    </row>
    <row r="17" spans="1:28">
      <c r="A17" s="203"/>
      <c r="B17" s="60"/>
      <c r="C17" s="61"/>
      <c r="D17" s="182"/>
      <c r="E17" s="63">
        <f>+VLOOKUP($A$16,$P$5:$S$29,4,FALSE)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+VLOOKUP($A$16,$P$5:$Q$29,2,FALSE)</f>
        <v>0.7</v>
      </c>
      <c r="M17" s="17">
        <f>+VLOOKUP($A$16,$P$5:$R$29,3,FALSE)</f>
        <v>0.5</v>
      </c>
      <c r="N17" s="18"/>
      <c r="P17" s="69" t="s">
        <v>24</v>
      </c>
      <c r="Q17" s="70">
        <v>0.7</v>
      </c>
      <c r="R17" s="70">
        <v>0.5</v>
      </c>
      <c r="S17" s="71">
        <v>0.88</v>
      </c>
      <c r="T17" s="22"/>
    </row>
    <row r="18" spans="1:28" ht="15.75" thickBot="1">
      <c r="A18" s="203"/>
      <c r="B18" s="60"/>
      <c r="C18" s="61"/>
      <c r="D18" s="182"/>
      <c r="E18" s="63">
        <f>+VLOOKUP($A$16,$P$5:$S$29,4,FALSE)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+VLOOKUP($A$16,$P$5:$Q$29,2,FALSE)</f>
        <v>0.7</v>
      </c>
      <c r="M18" s="17">
        <f>+VLOOKUP($A$16,$P$5:$R$29,3,FALSE)</f>
        <v>0.5</v>
      </c>
      <c r="N18" s="18"/>
      <c r="P18" s="72" t="s">
        <v>25</v>
      </c>
      <c r="Q18" s="73">
        <v>0.7</v>
      </c>
      <c r="R18" s="73">
        <v>0.5</v>
      </c>
      <c r="S18" s="74">
        <v>0.86</v>
      </c>
      <c r="T18" s="22"/>
    </row>
    <row r="19" spans="1:28" ht="15.75" thickBot="1">
      <c r="A19" s="203"/>
      <c r="B19" s="60"/>
      <c r="C19" s="61"/>
      <c r="D19" s="182"/>
      <c r="E19" s="63">
        <f>+VLOOKUP($A$16,$P$5:$S$29,4,FALSE)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+VLOOKUP($A$16,$P$5:$Q$29,2,FALSE)</f>
        <v>0.7</v>
      </c>
      <c r="M19" s="17">
        <f>+VLOOKUP($A$16,$P$5:$R$29,3,FALSE)</f>
        <v>0.5</v>
      </c>
      <c r="N19" s="18"/>
      <c r="O19" s="75"/>
      <c r="P19" s="76" t="s">
        <v>26</v>
      </c>
      <c r="Q19" s="77">
        <v>0.7</v>
      </c>
      <c r="R19" s="77">
        <v>0.5</v>
      </c>
      <c r="S19" s="78">
        <v>0.89</v>
      </c>
    </row>
    <row r="20" spans="1:28" ht="15.75" thickBot="1">
      <c r="A20" s="203"/>
      <c r="B20" s="60"/>
      <c r="C20" s="61"/>
      <c r="D20" s="182"/>
      <c r="E20" s="63">
        <f>+VLOOKUP($A$16,$P$5:$S$29,4,FALSE)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+VLOOKUP($A$16,$P$5:$Q$29,2,FALSE)</f>
        <v>0.7</v>
      </c>
      <c r="M20" s="17">
        <f>+VLOOKUP($A$16,$P$5:$R$29,3,FALSE)</f>
        <v>0.5</v>
      </c>
      <c r="N20" s="42"/>
      <c r="P20" s="79" t="s">
        <v>27</v>
      </c>
      <c r="Q20" s="77">
        <v>0.7</v>
      </c>
      <c r="R20" s="77">
        <v>0.5</v>
      </c>
      <c r="S20" s="81">
        <v>0.85</v>
      </c>
    </row>
    <row r="21" spans="1:28" ht="15.75" thickBot="1">
      <c r="A21" s="203" t="s">
        <v>17</v>
      </c>
      <c r="B21" s="82"/>
      <c r="C21" s="83"/>
      <c r="D21" s="183"/>
      <c r="E21" s="85">
        <f>+VLOOKUP($A$21,$P$5:$S$29,4,FALSE)</f>
        <v>0.79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+VLOOKUP($A$21,$P$5:$Q$29,2,FALSE)</f>
        <v>0.7</v>
      </c>
      <c r="M21" s="17">
        <f t="shared" ref="M21:M26" si="8">+VLOOKUP($A$21,$P$5:$R$29,3,FALSE)</f>
        <v>0.5</v>
      </c>
      <c r="N21" s="42"/>
      <c r="P21" s="79" t="s">
        <v>28</v>
      </c>
      <c r="Q21" s="77">
        <v>0.7</v>
      </c>
      <c r="R21" s="77">
        <v>0.5</v>
      </c>
      <c r="S21" s="81">
        <v>0.66</v>
      </c>
    </row>
    <row r="22" spans="1:28">
      <c r="A22" s="203"/>
      <c r="B22" s="82"/>
      <c r="C22" s="83"/>
      <c r="D22" s="183"/>
      <c r="E22" s="85">
        <f>+VLOOKUP($A$21,$P$5:$S$29,4,FALSE)</f>
        <v>0.79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0.7</v>
      </c>
      <c r="M22" s="17">
        <f t="shared" si="8"/>
        <v>0.5</v>
      </c>
      <c r="N22" s="18"/>
      <c r="P22" s="86" t="s">
        <v>29</v>
      </c>
      <c r="Q22" s="77">
        <v>0.7</v>
      </c>
      <c r="R22" s="77">
        <v>0.5</v>
      </c>
      <c r="S22" s="88">
        <v>0.66</v>
      </c>
    </row>
    <row r="23" spans="1:28">
      <c r="A23" s="203"/>
      <c r="B23" s="82"/>
      <c r="C23" s="83"/>
      <c r="D23" s="183"/>
      <c r="E23" s="85">
        <f>+VLOOKUP($A$21,$P$5:$S$29,4,FALSE)</f>
        <v>0.79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0.7</v>
      </c>
      <c r="M23" s="17">
        <f t="shared" si="8"/>
        <v>0.5</v>
      </c>
      <c r="N23" s="18"/>
      <c r="P23" s="89" t="s">
        <v>30</v>
      </c>
      <c r="Q23" s="90">
        <v>0.5</v>
      </c>
      <c r="R23" s="90">
        <v>0.4</v>
      </c>
      <c r="S23" s="91">
        <v>0.92</v>
      </c>
    </row>
    <row r="24" spans="1:28">
      <c r="A24" s="203"/>
      <c r="B24" s="82"/>
      <c r="C24" s="83"/>
      <c r="D24" s="183"/>
      <c r="E24" s="85">
        <f>+VLOOKUP($A$21,$P$5:$S$29,4,FALSE)</f>
        <v>0.79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0.7</v>
      </c>
      <c r="M24" s="17">
        <f t="shared" si="8"/>
        <v>0.5</v>
      </c>
      <c r="N24" s="18"/>
      <c r="P24" s="89" t="s">
        <v>31</v>
      </c>
      <c r="Q24" s="90">
        <v>0.5</v>
      </c>
      <c r="R24" s="90">
        <v>0.4</v>
      </c>
      <c r="S24" s="91">
        <v>0.79</v>
      </c>
    </row>
    <row r="25" spans="1:28" ht="15.75" thickBot="1">
      <c r="A25" s="208"/>
      <c r="B25" s="82"/>
      <c r="C25" s="83"/>
      <c r="D25" s="183"/>
      <c r="E25" s="85">
        <f>+VLOOKUP($A$21,$P$5:$S$29,4,FALSE)</f>
        <v>0.79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0.7</v>
      </c>
      <c r="M25" s="17">
        <f t="shared" si="8"/>
        <v>0.5</v>
      </c>
      <c r="N25" s="42"/>
      <c r="P25" s="89" t="s">
        <v>32</v>
      </c>
      <c r="Q25" s="90">
        <v>0.5</v>
      </c>
      <c r="R25" s="90">
        <v>0.4</v>
      </c>
      <c r="S25" s="91">
        <v>0.77</v>
      </c>
    </row>
    <row r="26" spans="1:28" ht="15.75" thickBot="1">
      <c r="A26" s="92" t="s">
        <v>33</v>
      </c>
      <c r="B26" s="34"/>
      <c r="C26" s="34"/>
      <c r="D26" s="180">
        <f>+SUM(D11:D25)</f>
        <v>0</v>
      </c>
      <c r="E26" s="94"/>
      <c r="F26" s="35">
        <f>SUM(F11:F25)</f>
        <v>0</v>
      </c>
      <c r="G26" s="35">
        <f>+MIN($F$110*L26,F26)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129" t="s">
        <v>35</v>
      </c>
      <c r="L26" s="40">
        <f t="shared" si="7"/>
        <v>0.7</v>
      </c>
      <c r="M26" s="41">
        <f t="shared" si="8"/>
        <v>0.5</v>
      </c>
      <c r="N26" s="42">
        <f>D16*E16</f>
        <v>0</v>
      </c>
      <c r="P26" s="95"/>
      <c r="Q26" s="96"/>
      <c r="R26" s="96"/>
      <c r="S26" s="97"/>
    </row>
    <row r="27" spans="1:28">
      <c r="A27" s="209" t="s">
        <v>18</v>
      </c>
      <c r="B27" s="98"/>
      <c r="C27" s="13"/>
      <c r="D27" s="184">
        <f t="shared" ref="D27:D29" si="11">+C27*K27</f>
        <v>0</v>
      </c>
      <c r="E27" s="99">
        <f>+VLOOKUP($A$27,$P$5:$S$29,4,FALSE)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+VLOOKUP($A$27,$P$5:$Q$29,2,FALSE)</f>
        <v>0.7</v>
      </c>
      <c r="M27" s="17">
        <f>+VLOOKUP($A$27,$P$5:$R$29,3,FALSE)</f>
        <v>1</v>
      </c>
      <c r="N27" s="18"/>
      <c r="P27" s="101" t="s">
        <v>36</v>
      </c>
      <c r="Q27" s="102">
        <v>0.7</v>
      </c>
      <c r="R27" s="102">
        <v>0.25</v>
      </c>
      <c r="S27" s="103">
        <v>0.92</v>
      </c>
      <c r="Y27" s="5"/>
      <c r="Z27" s="5"/>
      <c r="AA27" s="5"/>
      <c r="AB27" s="5"/>
    </row>
    <row r="28" spans="1:28">
      <c r="A28" s="205"/>
      <c r="B28" s="13"/>
      <c r="C28" s="13"/>
      <c r="D28" s="184">
        <f t="shared" si="11"/>
        <v>0</v>
      </c>
      <c r="E28" s="99">
        <f>+VLOOKUP($A$27,$P$5:$S$29,4,FALSE)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+VLOOKUP($A$27,$P$5:$Q$29,2,FALSE)</f>
        <v>0.7</v>
      </c>
      <c r="M28" s="17">
        <f>+VLOOKUP($A$27,$P$5:$R$29,3,FALSE)</f>
        <v>1</v>
      </c>
      <c r="N28" s="18"/>
      <c r="P28" s="105" t="s">
        <v>37</v>
      </c>
      <c r="Q28" s="106">
        <v>0.7</v>
      </c>
      <c r="R28" s="106">
        <v>0.25</v>
      </c>
      <c r="S28" s="107">
        <v>0.79</v>
      </c>
    </row>
    <row r="29" spans="1:28" ht="15.75" thickBot="1">
      <c r="A29" s="205"/>
      <c r="B29" s="13"/>
      <c r="C29" s="13"/>
      <c r="D29" s="184">
        <f t="shared" si="11"/>
        <v>0</v>
      </c>
      <c r="E29" s="99">
        <f>+VLOOKUP($A$27,$P$5:$S$29,4,FALSE)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+VLOOKUP($A$30,$P$5:$Q$29,2,FALSE)</f>
        <v>0.7</v>
      </c>
      <c r="M29" s="17">
        <f>+VLOOKUP($A$27,$P$5:$R$29,3,FALSE)</f>
        <v>1</v>
      </c>
      <c r="N29" s="42">
        <f>F17*0.6</f>
        <v>0</v>
      </c>
      <c r="P29" s="108" t="s">
        <v>38</v>
      </c>
      <c r="Q29" s="109">
        <v>0.7</v>
      </c>
      <c r="R29" s="110">
        <v>0.25</v>
      </c>
      <c r="S29" s="111">
        <v>0.77</v>
      </c>
    </row>
    <row r="30" spans="1:28" ht="15.75" thickBot="1">
      <c r="A30" s="209" t="s">
        <v>19</v>
      </c>
      <c r="B30" s="13"/>
      <c r="C30" s="13"/>
      <c r="D30" s="184">
        <f>+C30*K30</f>
        <v>0</v>
      </c>
      <c r="E30" s="99">
        <f>+VLOOKUP($A$30,$P$5:$S$29,4,FALSE)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+VLOOKUP($A$27,$P$5:$Q$29,2,FALSE)</f>
        <v>0.7</v>
      </c>
      <c r="M30" s="17">
        <f>+VLOOKUP($A$30,$P$5:$R$29,3,FALSE)</f>
        <v>1</v>
      </c>
      <c r="N30" s="18"/>
      <c r="P30" s="112" t="s">
        <v>39</v>
      </c>
      <c r="Q30" s="113">
        <v>0.25</v>
      </c>
      <c r="R30" s="113">
        <v>1</v>
      </c>
      <c r="S30" s="114">
        <v>0.88</v>
      </c>
    </row>
    <row r="31" spans="1:28" ht="15.75" thickBot="1">
      <c r="A31" s="205"/>
      <c r="B31" s="13"/>
      <c r="C31" s="13"/>
      <c r="D31" s="184">
        <f t="shared" ref="D31:D32" si="16">+C31*K31</f>
        <v>0</v>
      </c>
      <c r="E31" s="99">
        <f>+VLOOKUP($A$30,$P$5:$S$29,4,FALSE)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+VLOOKUP($A$27,$P$5:$Q$29,2,FALSE)</f>
        <v>0.7</v>
      </c>
      <c r="M31" s="17">
        <f>+VLOOKUP($A$30,$P$5:$R$29,3,FALSE)</f>
        <v>1</v>
      </c>
      <c r="N31" s="18"/>
      <c r="P31" s="115" t="s">
        <v>40</v>
      </c>
      <c r="Q31" s="116">
        <v>0.5</v>
      </c>
      <c r="R31" s="116">
        <v>0.2</v>
      </c>
      <c r="S31" s="117">
        <v>0.87</v>
      </c>
    </row>
    <row r="32" spans="1:28" ht="15.75" thickBot="1">
      <c r="A32" s="205"/>
      <c r="B32" s="13"/>
      <c r="C32" s="13"/>
      <c r="D32" s="184">
        <f t="shared" si="16"/>
        <v>0</v>
      </c>
      <c r="E32" s="99">
        <f>+VLOOKUP($A$30,$P$5:$S$29,4,FALSE)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+VLOOKUP($A$27,$P$5:$Q$29,2,FALSE)</f>
        <v>0.7</v>
      </c>
      <c r="M32" s="17">
        <f>+VLOOKUP($A$30,$P$5:$R$29,3,FALSE)</f>
        <v>1</v>
      </c>
      <c r="N32" s="18"/>
      <c r="P32" s="115" t="s">
        <v>41</v>
      </c>
      <c r="Q32" s="116">
        <v>0.5</v>
      </c>
      <c r="R32" s="116">
        <v>0.2</v>
      </c>
      <c r="S32" s="117">
        <v>0.96</v>
      </c>
    </row>
    <row r="33" spans="1:23" ht="15.75" thickBot="1">
      <c r="A33" s="209" t="s">
        <v>21</v>
      </c>
      <c r="B33" s="13"/>
      <c r="C33" s="13"/>
      <c r="D33" s="184">
        <f>+C33*K33</f>
        <v>0</v>
      </c>
      <c r="E33" s="99">
        <f>+VLOOKUP($A$33,$P$4:$S$30,4,0)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+VLOOKUP($A$33,$P$5:$Q$29,2,FALSE)</f>
        <v>0.7</v>
      </c>
      <c r="M33" s="17">
        <f>+VLOOKUP($A$33,$P$5:$R$29,3,FALSE)</f>
        <v>1</v>
      </c>
      <c r="N33" s="29">
        <f>F17*H26</f>
        <v>0</v>
      </c>
      <c r="P33" s="115" t="s">
        <v>45</v>
      </c>
      <c r="Q33" s="116">
        <v>0.5</v>
      </c>
      <c r="R33" s="116">
        <v>0.2</v>
      </c>
      <c r="S33" s="117">
        <v>0.98</v>
      </c>
    </row>
    <row r="34" spans="1:23" ht="15.75" thickBot="1">
      <c r="A34" s="205"/>
      <c r="B34" s="13"/>
      <c r="C34" s="13"/>
      <c r="D34" s="184">
        <f t="shared" ref="D34:D35" si="18">+C34*K34</f>
        <v>0</v>
      </c>
      <c r="E34" s="99">
        <f>+VLOOKUP($A$33,$P$4:$S$30,4,0)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+VLOOKUP($A$33,$P$5:$Q$29,2,FALSE)</f>
        <v>0.7</v>
      </c>
      <c r="M34" s="17">
        <f>+VLOOKUP($A$33,$P$5:$R$29,3,FALSE)</f>
        <v>1</v>
      </c>
      <c r="N34" s="18"/>
      <c r="O34" s="122"/>
      <c r="P34" s="119" t="s">
        <v>42</v>
      </c>
      <c r="Q34" s="120">
        <v>0.5</v>
      </c>
      <c r="R34" s="120">
        <v>1</v>
      </c>
      <c r="S34" s="121">
        <v>1</v>
      </c>
    </row>
    <row r="35" spans="1:23" ht="15.75" thickBot="1">
      <c r="A35" s="205"/>
      <c r="B35" s="13"/>
      <c r="C35" s="13"/>
      <c r="D35" s="184">
        <f t="shared" si="18"/>
        <v>0</v>
      </c>
      <c r="E35" s="99">
        <f>+VLOOKUP($A$33,$P$4:$S$30,4,0)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+VLOOKUP($A$33,$P$5:$Q$29,2,FALSE)</f>
        <v>0.7</v>
      </c>
      <c r="M35" s="17">
        <f>+VLOOKUP($A$33,$P$5:$R$29,3,FALSE)</f>
        <v>1</v>
      </c>
      <c r="N35" s="18"/>
      <c r="P35" s="123"/>
      <c r="Q35" s="124"/>
      <c r="R35" s="124"/>
      <c r="S35" s="125"/>
    </row>
    <row r="36" spans="1:23" ht="15.75" thickBot="1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+MIN($F$110*L36,F36)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+VLOOKUP($A$27,$P$5:$Q$29,2,FALSE)</f>
        <v>0.7</v>
      </c>
      <c r="M36" s="41">
        <f>+VLOOKUP($A$27,$P$5:$R$29,3,FALSE)</f>
        <v>1</v>
      </c>
      <c r="N36" s="18"/>
      <c r="P36" s="126"/>
      <c r="Q36" s="127"/>
      <c r="R36" s="127"/>
      <c r="S36" s="128"/>
    </row>
    <row r="37" spans="1:23">
      <c r="A37" s="213" t="s">
        <v>57</v>
      </c>
      <c r="B37" s="130"/>
      <c r="C37" s="45"/>
      <c r="D37" s="185"/>
      <c r="E37" s="46">
        <f>+VLOOKUP($A$37,$P$5:$S$34,4,FALSE)</f>
        <v>0.82</v>
      </c>
      <c r="F37" s="131">
        <f t="shared" ref="F37:F44" si="20">+D37*E37</f>
        <v>0</v>
      </c>
      <c r="G37" s="131">
        <f t="shared" ref="G37:G48" si="21">+F37*$H$49</f>
        <v>0</v>
      </c>
      <c r="H37" s="131"/>
      <c r="I37" s="131">
        <f t="shared" ref="I37:I48" si="22">+F37*$H$49</f>
        <v>0</v>
      </c>
      <c r="J37" s="15">
        <f t="shared" ref="J37:J48" si="23">+MIN($G$49*$M$41,G37)</f>
        <v>0</v>
      </c>
      <c r="K37" s="132"/>
      <c r="L37" s="17">
        <f t="shared" ref="L37:L48" si="24">+VLOOKUP($A$41,$P$5:$Q$34,2,FALSE)</f>
        <v>0.9</v>
      </c>
      <c r="M37" s="17">
        <f t="shared" ref="M37:M48" si="25">+VLOOKUP($A$41,$P$5:$R$34,3,FALSE)</f>
        <v>0.2</v>
      </c>
      <c r="N37" s="18"/>
    </row>
    <row r="38" spans="1:23">
      <c r="A38" s="211"/>
      <c r="B38" s="130"/>
      <c r="C38" s="45"/>
      <c r="D38" s="185"/>
      <c r="E38" s="46">
        <f>+VLOOKUP($A$37,$P$5:$S$34,4,FALSE)</f>
        <v>0.82</v>
      </c>
      <c r="F38" s="131">
        <f t="shared" si="20"/>
        <v>0</v>
      </c>
      <c r="G38" s="131">
        <f t="shared" si="21"/>
        <v>0</v>
      </c>
      <c r="H38" s="131"/>
      <c r="I38" s="131">
        <f t="shared" si="22"/>
        <v>0</v>
      </c>
      <c r="J38" s="15">
        <f t="shared" si="23"/>
        <v>0</v>
      </c>
      <c r="K38" s="131"/>
      <c r="L38" s="17">
        <f t="shared" si="24"/>
        <v>0.9</v>
      </c>
      <c r="M38" s="17">
        <f t="shared" si="25"/>
        <v>0.2</v>
      </c>
      <c r="N38" s="18"/>
    </row>
    <row r="39" spans="1:23">
      <c r="A39" s="211"/>
      <c r="B39" s="130"/>
      <c r="C39" s="45"/>
      <c r="D39" s="185"/>
      <c r="E39" s="46">
        <f>+VLOOKUP($A$37,$P$5:$S$34,4,FALSE)</f>
        <v>0.82</v>
      </c>
      <c r="F39" s="131">
        <f t="shared" si="20"/>
        <v>0</v>
      </c>
      <c r="G39" s="131">
        <f t="shared" si="21"/>
        <v>0</v>
      </c>
      <c r="H39" s="131"/>
      <c r="I39" s="131">
        <f t="shared" si="22"/>
        <v>0</v>
      </c>
      <c r="J39" s="15">
        <f t="shared" si="23"/>
        <v>0</v>
      </c>
      <c r="K39" s="131"/>
      <c r="L39" s="17">
        <f t="shared" si="24"/>
        <v>0.9</v>
      </c>
      <c r="M39" s="17">
        <f t="shared" si="25"/>
        <v>0.2</v>
      </c>
      <c r="N39" s="18"/>
    </row>
    <row r="40" spans="1:23" ht="15.75" thickBot="1">
      <c r="A40" s="212"/>
      <c r="B40" s="130"/>
      <c r="C40" s="45"/>
      <c r="D40" s="185"/>
      <c r="E40" s="46">
        <f>+VLOOKUP($A$37,$P$5:$S$34,4,FALSE)</f>
        <v>0.82</v>
      </c>
      <c r="F40" s="131">
        <f t="shared" si="20"/>
        <v>0</v>
      </c>
      <c r="G40" s="131">
        <f t="shared" si="21"/>
        <v>0</v>
      </c>
      <c r="H40" s="131"/>
      <c r="I40" s="131">
        <f t="shared" si="22"/>
        <v>0</v>
      </c>
      <c r="J40" s="15">
        <f t="shared" si="23"/>
        <v>0</v>
      </c>
      <c r="K40" s="131"/>
      <c r="L40" s="17">
        <f t="shared" si="24"/>
        <v>0.9</v>
      </c>
      <c r="M40" s="17">
        <f t="shared" si="25"/>
        <v>0.2</v>
      </c>
      <c r="N40" s="18"/>
      <c r="P40" s="227" t="s">
        <v>54</v>
      </c>
      <c r="Q40" s="227"/>
      <c r="R40" s="227"/>
      <c r="S40" s="227"/>
      <c r="T40" s="227"/>
      <c r="U40" s="227"/>
      <c r="V40" s="227"/>
      <c r="W40" s="227"/>
    </row>
    <row r="41" spans="1:23">
      <c r="A41" s="213" t="s">
        <v>55</v>
      </c>
      <c r="B41" s="130"/>
      <c r="C41" s="45"/>
      <c r="D41" s="185"/>
      <c r="E41" s="46">
        <f>+VLOOKUP($A$41,$P$5:$S$34,4,FALSE)</f>
        <v>0.77</v>
      </c>
      <c r="F41" s="131">
        <f t="shared" si="20"/>
        <v>0</v>
      </c>
      <c r="G41" s="131">
        <f t="shared" si="21"/>
        <v>0</v>
      </c>
      <c r="H41" s="131"/>
      <c r="I41" s="131">
        <f t="shared" si="22"/>
        <v>0</v>
      </c>
      <c r="J41" s="15">
        <f t="shared" si="23"/>
        <v>0</v>
      </c>
      <c r="K41" s="132"/>
      <c r="L41" s="17">
        <f t="shared" si="24"/>
        <v>0.9</v>
      </c>
      <c r="M41" s="17">
        <f t="shared" si="25"/>
        <v>0.2</v>
      </c>
      <c r="N41" s="18"/>
      <c r="P41" s="194" t="s">
        <v>47</v>
      </c>
      <c r="Q41" s="194"/>
      <c r="R41" s="194"/>
      <c r="S41" s="194"/>
      <c r="T41" s="195"/>
      <c r="U41" s="195"/>
      <c r="V41" s="195"/>
      <c r="W41" s="195"/>
    </row>
    <row r="42" spans="1:23">
      <c r="A42" s="211"/>
      <c r="B42" s="130"/>
      <c r="C42" s="45"/>
      <c r="D42" s="185"/>
      <c r="E42" s="46">
        <f>+VLOOKUP($A$41,$P$5:$S$34,4,FALSE)</f>
        <v>0.77</v>
      </c>
      <c r="F42" s="131">
        <f t="shared" si="20"/>
        <v>0</v>
      </c>
      <c r="G42" s="131">
        <f t="shared" si="21"/>
        <v>0</v>
      </c>
      <c r="H42" s="131"/>
      <c r="I42" s="131">
        <f t="shared" si="22"/>
        <v>0</v>
      </c>
      <c r="J42" s="15">
        <f t="shared" si="23"/>
        <v>0</v>
      </c>
      <c r="K42" s="131"/>
      <c r="L42" s="17">
        <f t="shared" si="24"/>
        <v>0.9</v>
      </c>
      <c r="M42" s="17">
        <f t="shared" si="25"/>
        <v>0.2</v>
      </c>
      <c r="N42" s="18"/>
    </row>
    <row r="43" spans="1:23">
      <c r="A43" s="211"/>
      <c r="B43" s="130"/>
      <c r="C43" s="45"/>
      <c r="D43" s="185"/>
      <c r="E43" s="46">
        <f>+VLOOKUP($A$41,$P$5:$S$34,4,FALSE)</f>
        <v>0.77</v>
      </c>
      <c r="F43" s="131">
        <f t="shared" si="20"/>
        <v>0</v>
      </c>
      <c r="G43" s="131">
        <f t="shared" si="21"/>
        <v>0</v>
      </c>
      <c r="H43" s="131"/>
      <c r="I43" s="131">
        <f t="shared" si="22"/>
        <v>0</v>
      </c>
      <c r="J43" s="15">
        <f t="shared" si="23"/>
        <v>0</v>
      </c>
      <c r="K43" s="131"/>
      <c r="L43" s="17">
        <f t="shared" si="24"/>
        <v>0.9</v>
      </c>
      <c r="M43" s="17">
        <f t="shared" si="25"/>
        <v>0.2</v>
      </c>
      <c r="N43" s="18"/>
    </row>
    <row r="44" spans="1:23">
      <c r="A44" s="214"/>
      <c r="B44" s="130"/>
      <c r="C44" s="45"/>
      <c r="D44" s="185"/>
      <c r="E44" s="46">
        <f>+VLOOKUP($A$41,$P$5:$S$34,4,FALSE)</f>
        <v>0.77</v>
      </c>
      <c r="F44" s="131">
        <f t="shared" si="20"/>
        <v>0</v>
      </c>
      <c r="G44" s="131">
        <f t="shared" si="21"/>
        <v>0</v>
      </c>
      <c r="H44" s="131"/>
      <c r="I44" s="131">
        <f t="shared" si="22"/>
        <v>0</v>
      </c>
      <c r="J44" s="15">
        <f t="shared" si="23"/>
        <v>0</v>
      </c>
      <c r="K44" s="131"/>
      <c r="L44" s="17">
        <f t="shared" si="24"/>
        <v>0.9</v>
      </c>
      <c r="M44" s="17">
        <f t="shared" si="25"/>
        <v>0.2</v>
      </c>
      <c r="N44" s="18"/>
    </row>
    <row r="45" spans="1:23">
      <c r="A45" s="210" t="s">
        <v>56</v>
      </c>
      <c r="B45" s="133"/>
      <c r="C45" s="134"/>
      <c r="D45" s="186"/>
      <c r="E45" s="63">
        <f>+VLOOKUP($A$45,$P$5:$S$34,4,FALSE)</f>
        <v>0.72</v>
      </c>
      <c r="F45" s="13">
        <f t="shared" ref="F45" si="26">+D45*E45</f>
        <v>0</v>
      </c>
      <c r="G45" s="13">
        <f t="shared" si="21"/>
        <v>0</v>
      </c>
      <c r="H45" s="135"/>
      <c r="I45" s="13">
        <f t="shared" si="22"/>
        <v>0</v>
      </c>
      <c r="J45" s="15">
        <f t="shared" si="23"/>
        <v>0</v>
      </c>
      <c r="K45" s="65"/>
      <c r="L45" s="17">
        <f t="shared" si="24"/>
        <v>0.9</v>
      </c>
      <c r="M45" s="17">
        <f t="shared" si="25"/>
        <v>0.2</v>
      </c>
      <c r="N45" s="18"/>
    </row>
    <row r="46" spans="1:23">
      <c r="A46" s="211"/>
      <c r="B46" s="133"/>
      <c r="C46" s="134"/>
      <c r="D46" s="186"/>
      <c r="E46" s="63">
        <f>+VLOOKUP($A$45,$P$5:$S$34,4,FALSE)</f>
        <v>0.72</v>
      </c>
      <c r="F46" s="13">
        <f>+D46*E46</f>
        <v>0</v>
      </c>
      <c r="G46" s="13">
        <f t="shared" si="21"/>
        <v>0</v>
      </c>
      <c r="H46" s="64"/>
      <c r="I46" s="13">
        <f t="shared" si="22"/>
        <v>0</v>
      </c>
      <c r="J46" s="15">
        <f t="shared" si="23"/>
        <v>0</v>
      </c>
      <c r="K46" s="65"/>
      <c r="L46" s="17">
        <f t="shared" si="24"/>
        <v>0.9</v>
      </c>
      <c r="M46" s="17">
        <f t="shared" si="25"/>
        <v>0.2</v>
      </c>
      <c r="N46" s="18"/>
    </row>
    <row r="47" spans="1:23">
      <c r="A47" s="211"/>
      <c r="B47" s="133"/>
      <c r="C47" s="134"/>
      <c r="D47" s="186"/>
      <c r="E47" s="63">
        <f>+VLOOKUP($A$45,$P$5:$S$34,4,FALSE)</f>
        <v>0.72</v>
      </c>
      <c r="F47" s="13">
        <f t="shared" ref="F47:F48" si="27">+D47*E47</f>
        <v>0</v>
      </c>
      <c r="G47" s="13">
        <f t="shared" si="21"/>
        <v>0</v>
      </c>
      <c r="H47" s="64"/>
      <c r="I47" s="13">
        <f t="shared" si="22"/>
        <v>0</v>
      </c>
      <c r="J47" s="15">
        <f t="shared" si="23"/>
        <v>0</v>
      </c>
      <c r="K47" s="65"/>
      <c r="L47" s="17">
        <f t="shared" si="24"/>
        <v>0.9</v>
      </c>
      <c r="M47" s="17">
        <f t="shared" si="25"/>
        <v>0.2</v>
      </c>
      <c r="N47" s="18"/>
    </row>
    <row r="48" spans="1:23" ht="15.75" thickBot="1">
      <c r="A48" s="212"/>
      <c r="B48" s="133"/>
      <c r="C48" s="134"/>
      <c r="D48" s="186"/>
      <c r="E48" s="63">
        <f>+VLOOKUP($A$45,$P$5:$S$34,4,FALSE)</f>
        <v>0.72</v>
      </c>
      <c r="F48" s="13">
        <f t="shared" si="27"/>
        <v>0</v>
      </c>
      <c r="G48" s="13">
        <f t="shared" si="21"/>
        <v>0</v>
      </c>
      <c r="H48" s="64"/>
      <c r="I48" s="13">
        <f t="shared" si="22"/>
        <v>0</v>
      </c>
      <c r="J48" s="15">
        <f t="shared" si="23"/>
        <v>0</v>
      </c>
      <c r="K48" s="65"/>
      <c r="L48" s="17">
        <f t="shared" si="24"/>
        <v>0.9</v>
      </c>
      <c r="M48" s="17">
        <f t="shared" si="25"/>
        <v>0.2</v>
      </c>
      <c r="N48" s="18"/>
    </row>
    <row r="49" spans="1:16" ht="15.75" thickBot="1">
      <c r="A49" s="136"/>
      <c r="B49" s="34"/>
      <c r="C49" s="34"/>
      <c r="D49" s="180">
        <f>SUM(D37:D48)</f>
        <v>0</v>
      </c>
      <c r="E49" s="36"/>
      <c r="F49" s="35">
        <f>SUM(F37:F48)</f>
        <v>0</v>
      </c>
      <c r="G49" s="35">
        <f>+MIN($F$110*L49,F49)</f>
        <v>0</v>
      </c>
      <c r="H49" s="137">
        <f>+IFERROR(G49/F49,0)</f>
        <v>0</v>
      </c>
      <c r="I49" s="35">
        <f>SUM(I37:I48)</f>
        <v>0</v>
      </c>
      <c r="J49" s="38">
        <f>SUM(J37:J48)</f>
        <v>0</v>
      </c>
      <c r="K49" s="129" t="s">
        <v>35</v>
      </c>
      <c r="L49" s="40">
        <f>+VLOOKUP($A$37,$P$5:$Q$29,2,FALSE)</f>
        <v>0.9</v>
      </c>
      <c r="M49" s="41">
        <f>+VLOOKUP($A$37,$P$5:$R$29,3,FALSE)</f>
        <v>0.2</v>
      </c>
      <c r="N49" s="18"/>
    </row>
    <row r="50" spans="1:16">
      <c r="A50" s="207" t="s">
        <v>22</v>
      </c>
      <c r="B50" s="130"/>
      <c r="C50" s="45"/>
      <c r="D50" s="187">
        <f>C50*K50</f>
        <v>0</v>
      </c>
      <c r="E50" s="138">
        <f>+VLOOKUP($A$50,P4:$S$36,4,0)</f>
        <v>0.89</v>
      </c>
      <c r="F50" s="13">
        <f t="shared" ref="F50:F61" si="28">+D50*E50</f>
        <v>0</v>
      </c>
      <c r="G50" s="13">
        <f t="shared" ref="G50:G61" si="29">+F50*$H$62</f>
        <v>0</v>
      </c>
      <c r="H50" s="64"/>
      <c r="I50" s="13">
        <f t="shared" ref="I50:I61" si="30">+F50*$H$62</f>
        <v>0</v>
      </c>
      <c r="J50" s="15">
        <f t="shared" ref="J50:J61" si="31">+MIN($G$62*$M$50,G50)</f>
        <v>0</v>
      </c>
      <c r="K50" s="139"/>
      <c r="L50" s="17">
        <f>+VLOOKUP($A$50,$P$5:$Q$29,2,FALSE)</f>
        <v>0.7</v>
      </c>
      <c r="M50" s="17">
        <f>+VLOOKUP($A$50,$P$5:$R$29,3,FALSE)</f>
        <v>0.5</v>
      </c>
      <c r="N50" s="18"/>
    </row>
    <row r="51" spans="1:16">
      <c r="A51" s="203"/>
      <c r="B51" s="130"/>
      <c r="C51" s="45"/>
      <c r="D51" s="187">
        <f t="shared" ref="D51:D61" si="32">+C51*K51</f>
        <v>0</v>
      </c>
      <c r="E51" s="138">
        <f>+VLOOKUP($A$50,P5:$S$36,4,0)</f>
        <v>0.89</v>
      </c>
      <c r="F51" s="13">
        <f t="shared" si="28"/>
        <v>0</v>
      </c>
      <c r="G51" s="13">
        <f t="shared" si="29"/>
        <v>0</v>
      </c>
      <c r="H51" s="64"/>
      <c r="I51" s="13">
        <f t="shared" si="30"/>
        <v>0</v>
      </c>
      <c r="J51" s="15">
        <f t="shared" si="31"/>
        <v>0</v>
      </c>
      <c r="K51" s="140"/>
      <c r="L51" s="17">
        <f>+VLOOKUP($A$50,$P$5:$Q$29,2,FALSE)</f>
        <v>0.7</v>
      </c>
      <c r="M51" s="17">
        <f>+VLOOKUP($A$50,$P$5:$R$29,3,FALSE)</f>
        <v>0.5</v>
      </c>
      <c r="N51" s="18"/>
      <c r="P51" s="141"/>
    </row>
    <row r="52" spans="1:16">
      <c r="A52" s="203"/>
      <c r="B52" s="130"/>
      <c r="C52" s="45"/>
      <c r="D52" s="187">
        <f t="shared" si="32"/>
        <v>0</v>
      </c>
      <c r="E52" s="138">
        <f>+VLOOKUP($A$50,P6:$S$36,4,0)</f>
        <v>0.89</v>
      </c>
      <c r="F52" s="13">
        <f t="shared" si="28"/>
        <v>0</v>
      </c>
      <c r="G52" s="13">
        <f t="shared" si="29"/>
        <v>0</v>
      </c>
      <c r="H52" s="64"/>
      <c r="I52" s="13">
        <f t="shared" si="30"/>
        <v>0</v>
      </c>
      <c r="J52" s="15">
        <f t="shared" si="31"/>
        <v>0</v>
      </c>
      <c r="K52" s="140"/>
      <c r="L52" s="17">
        <f>+VLOOKUP($A$50,$P$5:$Q$29,2,FALSE)</f>
        <v>0.7</v>
      </c>
      <c r="M52" s="17">
        <f>+VLOOKUP($A$50,$P$5:$R$29,3,FALSE)</f>
        <v>0.5</v>
      </c>
      <c r="N52" s="29"/>
      <c r="P52" s="142"/>
    </row>
    <row r="53" spans="1:16">
      <c r="A53" s="203" t="s">
        <v>23</v>
      </c>
      <c r="B53" s="133"/>
      <c r="C53" s="134"/>
      <c r="D53" s="188">
        <f t="shared" si="32"/>
        <v>0</v>
      </c>
      <c r="E53" s="63">
        <f>+VLOOKUP($A$53,P4:$S$36,4,0)</f>
        <v>0.89</v>
      </c>
      <c r="F53" s="13">
        <f t="shared" si="28"/>
        <v>0</v>
      </c>
      <c r="G53" s="13">
        <f t="shared" si="29"/>
        <v>0</v>
      </c>
      <c r="H53" s="64"/>
      <c r="I53" s="13">
        <f t="shared" si="30"/>
        <v>0</v>
      </c>
      <c r="J53" s="15">
        <f t="shared" si="31"/>
        <v>0</v>
      </c>
      <c r="K53" s="140"/>
      <c r="L53" s="17">
        <f>+VLOOKUP($A$53,$P$5:$Q$29,2,FALSE)</f>
        <v>0.7</v>
      </c>
      <c r="M53" s="17">
        <f>+VLOOKUP($A$53,$P$5:$R$29,3,FALSE)</f>
        <v>0.5</v>
      </c>
      <c r="N53" s="29"/>
    </row>
    <row r="54" spans="1:16">
      <c r="A54" s="203"/>
      <c r="B54" s="133"/>
      <c r="C54" s="134"/>
      <c r="D54" s="188">
        <f t="shared" si="32"/>
        <v>0</v>
      </c>
      <c r="E54" s="63">
        <f>+VLOOKUP($A$53,P5:$S$36,4,0)</f>
        <v>0.89</v>
      </c>
      <c r="F54" s="13">
        <f t="shared" si="28"/>
        <v>0</v>
      </c>
      <c r="G54" s="13">
        <f t="shared" si="29"/>
        <v>0</v>
      </c>
      <c r="H54" s="64"/>
      <c r="I54" s="13">
        <f t="shared" si="30"/>
        <v>0</v>
      </c>
      <c r="J54" s="15">
        <f t="shared" si="31"/>
        <v>0</v>
      </c>
      <c r="K54" s="140"/>
      <c r="L54" s="17">
        <f>+VLOOKUP($A$53,$P$5:$Q$29,2,FALSE)</f>
        <v>0.7</v>
      </c>
      <c r="M54" s="17">
        <f>+VLOOKUP($A$53,$P$5:$R$29,3,FALSE)</f>
        <v>0.5</v>
      </c>
      <c r="N54" s="29"/>
      <c r="O54" s="75"/>
      <c r="P54" s="75"/>
    </row>
    <row r="55" spans="1:16">
      <c r="A55" s="203"/>
      <c r="B55" s="133"/>
      <c r="C55" s="134"/>
      <c r="D55" s="188">
        <f t="shared" si="32"/>
        <v>0</v>
      </c>
      <c r="E55" s="63">
        <f>+VLOOKUP($A$53,P6:$S$36,4,0)</f>
        <v>0.89</v>
      </c>
      <c r="F55" s="13">
        <f t="shared" si="28"/>
        <v>0</v>
      </c>
      <c r="G55" s="13">
        <f t="shared" si="29"/>
        <v>0</v>
      </c>
      <c r="H55" s="64"/>
      <c r="I55" s="13">
        <f t="shared" si="30"/>
        <v>0</v>
      </c>
      <c r="J55" s="15">
        <f t="shared" si="31"/>
        <v>0</v>
      </c>
      <c r="K55" s="140"/>
      <c r="L55" s="17">
        <f>+VLOOKUP($A$53,$P$5:$Q$29,2,FALSE)</f>
        <v>0.7</v>
      </c>
      <c r="M55" s="17">
        <f>+VLOOKUP($A$53,$P$5:$R$29,3,FALSE)</f>
        <v>0.5</v>
      </c>
      <c r="N55" s="143"/>
      <c r="O55" s="75"/>
      <c r="P55" s="75"/>
    </row>
    <row r="56" spans="1:16">
      <c r="A56" s="203" t="s">
        <v>24</v>
      </c>
      <c r="B56" s="144"/>
      <c r="C56" s="145"/>
      <c r="D56" s="189">
        <f t="shared" si="32"/>
        <v>0</v>
      </c>
      <c r="E56" s="85">
        <f>+VLOOKUP($A$56,P4:$S$36,4,0)</f>
        <v>0.88</v>
      </c>
      <c r="F56" s="13">
        <f t="shared" si="28"/>
        <v>0</v>
      </c>
      <c r="G56" s="13">
        <f t="shared" si="29"/>
        <v>0</v>
      </c>
      <c r="H56" s="64"/>
      <c r="I56" s="13">
        <f t="shared" si="30"/>
        <v>0</v>
      </c>
      <c r="J56" s="15">
        <f t="shared" si="31"/>
        <v>0</v>
      </c>
      <c r="K56" s="140"/>
      <c r="L56" s="17">
        <f>+VLOOKUP($A$56,$P$5:$Q$29,2,FALSE)</f>
        <v>0.7</v>
      </c>
      <c r="M56" s="17">
        <f>+VLOOKUP($A$56,$P$5:$R$29,3,FALSE)</f>
        <v>0.5</v>
      </c>
      <c r="N56" s="143"/>
      <c r="O56" s="75"/>
    </row>
    <row r="57" spans="1:16">
      <c r="A57" s="203"/>
      <c r="B57" s="144"/>
      <c r="C57" s="145"/>
      <c r="D57" s="189">
        <f t="shared" si="32"/>
        <v>0</v>
      </c>
      <c r="E57" s="85">
        <f>+VLOOKUP($A$56,P5:$S$36,4,0)</f>
        <v>0.88</v>
      </c>
      <c r="F57" s="13">
        <f t="shared" si="28"/>
        <v>0</v>
      </c>
      <c r="G57" s="13">
        <f t="shared" si="29"/>
        <v>0</v>
      </c>
      <c r="H57" s="64"/>
      <c r="I57" s="13">
        <f t="shared" si="30"/>
        <v>0</v>
      </c>
      <c r="J57" s="15">
        <f t="shared" si="31"/>
        <v>0</v>
      </c>
      <c r="K57" s="140"/>
      <c r="L57" s="17">
        <f>+VLOOKUP($A$56,$P$5:$Q$29,2,FALSE)</f>
        <v>0.7</v>
      </c>
      <c r="M57" s="17">
        <f>+VLOOKUP($A$56,$P$5:$R$29,3,FALSE)</f>
        <v>0.5</v>
      </c>
      <c r="N57" s="146"/>
    </row>
    <row r="58" spans="1:16">
      <c r="A58" s="203"/>
      <c r="B58" s="144"/>
      <c r="C58" s="145"/>
      <c r="D58" s="189">
        <f t="shared" si="32"/>
        <v>0</v>
      </c>
      <c r="E58" s="85">
        <f>+VLOOKUP($A$56,P6:$S$36,4,0)</f>
        <v>0.88</v>
      </c>
      <c r="F58" s="13">
        <f t="shared" si="28"/>
        <v>0</v>
      </c>
      <c r="G58" s="13">
        <f t="shared" si="29"/>
        <v>0</v>
      </c>
      <c r="H58" s="64"/>
      <c r="I58" s="13">
        <f t="shared" si="30"/>
        <v>0</v>
      </c>
      <c r="J58" s="15">
        <f t="shared" si="31"/>
        <v>0</v>
      </c>
      <c r="K58" s="140"/>
      <c r="L58" s="17">
        <f>+VLOOKUP($A$56,$P$5:$Q$29,2,FALSE)</f>
        <v>0.7</v>
      </c>
      <c r="M58" s="17">
        <f>+VLOOKUP($A$56,$P$5:$R$29,3,FALSE)</f>
        <v>0.5</v>
      </c>
      <c r="N58" s="143"/>
    </row>
    <row r="59" spans="1:16">
      <c r="A59" s="203" t="s">
        <v>25</v>
      </c>
      <c r="B59" s="147"/>
      <c r="C59" s="148"/>
      <c r="D59" s="190">
        <f t="shared" si="32"/>
        <v>0</v>
      </c>
      <c r="E59" s="149">
        <f>+VLOOKUP($A$59,$P$4:$S$36,4,0)</f>
        <v>0.86</v>
      </c>
      <c r="F59" s="13">
        <f t="shared" si="28"/>
        <v>0</v>
      </c>
      <c r="G59" s="13">
        <f t="shared" si="29"/>
        <v>0</v>
      </c>
      <c r="H59" s="64"/>
      <c r="I59" s="13">
        <f t="shared" si="30"/>
        <v>0</v>
      </c>
      <c r="J59" s="15">
        <f t="shared" si="31"/>
        <v>0</v>
      </c>
      <c r="K59" s="140"/>
      <c r="L59" s="17">
        <f>+VLOOKUP($A$59,$P$5:$Q$29,2,FALSE)</f>
        <v>0.7</v>
      </c>
      <c r="M59" s="17">
        <f>+VLOOKUP($A$59,$P$5:$R$29,3,FALSE)</f>
        <v>0.5</v>
      </c>
      <c r="N59" s="150"/>
    </row>
    <row r="60" spans="1:16">
      <c r="A60" s="203"/>
      <c r="B60" s="147"/>
      <c r="C60" s="148"/>
      <c r="D60" s="190">
        <f t="shared" si="32"/>
        <v>0</v>
      </c>
      <c r="E60" s="149">
        <f>+VLOOKUP($A$59,$P$4:$S$36,4,0)</f>
        <v>0.86</v>
      </c>
      <c r="F60" s="13">
        <f t="shared" si="28"/>
        <v>0</v>
      </c>
      <c r="G60" s="13">
        <f t="shared" si="29"/>
        <v>0</v>
      </c>
      <c r="H60" s="64"/>
      <c r="I60" s="13">
        <f t="shared" si="30"/>
        <v>0</v>
      </c>
      <c r="J60" s="15">
        <f t="shared" si="31"/>
        <v>0</v>
      </c>
      <c r="K60" s="140"/>
      <c r="L60" s="17">
        <f>+VLOOKUP($A$59,$P$5:$Q$29,2,FALSE)</f>
        <v>0.7</v>
      </c>
      <c r="M60" s="17">
        <f>+VLOOKUP($A$59,$P$5:$R$29,3,FALSE)</f>
        <v>0.5</v>
      </c>
      <c r="N60" s="42"/>
      <c r="O60" s="75"/>
      <c r="P60" s="75"/>
    </row>
    <row r="61" spans="1:16" ht="15.75" thickBot="1">
      <c r="A61" s="208"/>
      <c r="B61" s="147"/>
      <c r="C61" s="148"/>
      <c r="D61" s="190">
        <f t="shared" si="32"/>
        <v>0</v>
      </c>
      <c r="E61" s="149">
        <f>+VLOOKUP($A$59,$P$4:$S$36,4,0)</f>
        <v>0.86</v>
      </c>
      <c r="F61" s="13">
        <f t="shared" si="28"/>
        <v>0</v>
      </c>
      <c r="G61" s="13">
        <f t="shared" si="29"/>
        <v>0</v>
      </c>
      <c r="H61" s="64"/>
      <c r="I61" s="13">
        <f t="shared" si="30"/>
        <v>0</v>
      </c>
      <c r="J61" s="15">
        <f t="shared" si="31"/>
        <v>0</v>
      </c>
      <c r="K61" s="140"/>
      <c r="L61" s="17">
        <f>+VLOOKUP($A$59,$P$5:$Q$29,2,FALSE)</f>
        <v>0.7</v>
      </c>
      <c r="M61" s="17">
        <f>+VLOOKUP($A$59,$P$5:$R$29,3,FALSE)</f>
        <v>0.5</v>
      </c>
      <c r="N61" s="42"/>
      <c r="P61" s="75"/>
    </row>
    <row r="62" spans="1:16" ht="15.75" thickBot="1">
      <c r="A62" s="151"/>
      <c r="B62" s="34"/>
      <c r="C62" s="34"/>
      <c r="D62" s="180">
        <f>SUM(D50:D61)</f>
        <v>0</v>
      </c>
      <c r="E62" s="94"/>
      <c r="F62" s="35">
        <f>SUM(F50:F61)</f>
        <v>0</v>
      </c>
      <c r="G62" s="35">
        <f>+MIN($F$110*L62,F62)</f>
        <v>0</v>
      </c>
      <c r="H62" s="152">
        <f>+IFERROR(G62/F62,0)</f>
        <v>0</v>
      </c>
      <c r="I62" s="35">
        <f>SUM(I50:I61)</f>
        <v>0</v>
      </c>
      <c r="J62" s="38">
        <f t="shared" ref="J62" si="33">SUM(J50:J61)</f>
        <v>0</v>
      </c>
      <c r="K62" s="129" t="s">
        <v>35</v>
      </c>
      <c r="L62" s="40">
        <f>+VLOOKUP(A50,P4:Q36,2,0)</f>
        <v>0.7</v>
      </c>
      <c r="M62" s="41">
        <f>+VLOOKUP(A50,P4:R36,3,0)</f>
        <v>0.5</v>
      </c>
      <c r="N62" s="42"/>
    </row>
    <row r="63" spans="1:16">
      <c r="A63" s="207" t="s">
        <v>26</v>
      </c>
      <c r="B63" s="130"/>
      <c r="C63" s="45"/>
      <c r="D63" s="187">
        <f>+C63*K63</f>
        <v>0</v>
      </c>
      <c r="E63" s="46">
        <f>+VLOOKUP($A$63,$P$4:$S$36,4,0)</f>
        <v>0.89</v>
      </c>
      <c r="F63" s="13">
        <f>+D63*E63</f>
        <v>0</v>
      </c>
      <c r="G63" s="13">
        <f t="shared" ref="G63:G74" si="34">+F63*$H$75</f>
        <v>0</v>
      </c>
      <c r="H63" s="64"/>
      <c r="I63" s="13">
        <f t="shared" ref="I63:I74" si="35">+F63*$H$75</f>
        <v>0</v>
      </c>
      <c r="J63" s="15">
        <f t="shared" ref="J63:J74" si="36">+MIN($G$75*$M$63,G63)</f>
        <v>0</v>
      </c>
      <c r="K63" s="140"/>
      <c r="L63" s="17">
        <f t="shared" ref="L63:M65" si="37">+VLOOKUP($A$63,$P$5:$Q$29,2,FALSE)</f>
        <v>0.7</v>
      </c>
      <c r="M63" s="17">
        <f t="shared" si="37"/>
        <v>0.7</v>
      </c>
      <c r="N63" s="42"/>
    </row>
    <row r="64" spans="1:16">
      <c r="A64" s="203"/>
      <c r="B64" s="130"/>
      <c r="C64" s="45"/>
      <c r="D64" s="187">
        <f t="shared" ref="D64:D74" si="38">+C64*K64</f>
        <v>0</v>
      </c>
      <c r="E64" s="46">
        <f>+VLOOKUP($A$63,$P$4:$S$36,4,0)</f>
        <v>0.89</v>
      </c>
      <c r="F64" s="13">
        <f t="shared" ref="F64:F74" si="39">+D64*E64</f>
        <v>0</v>
      </c>
      <c r="G64" s="13">
        <f t="shared" si="34"/>
        <v>0</v>
      </c>
      <c r="H64" s="64"/>
      <c r="I64" s="13">
        <f t="shared" si="35"/>
        <v>0</v>
      </c>
      <c r="J64" s="15">
        <f t="shared" si="36"/>
        <v>0</v>
      </c>
      <c r="K64" s="65"/>
      <c r="L64" s="17">
        <f t="shared" si="37"/>
        <v>0.7</v>
      </c>
      <c r="M64" s="17">
        <f t="shared" si="37"/>
        <v>0.7</v>
      </c>
      <c r="N64" s="42"/>
    </row>
    <row r="65" spans="1:27">
      <c r="A65" s="203"/>
      <c r="B65" s="130"/>
      <c r="C65" s="45"/>
      <c r="D65" s="187">
        <f t="shared" si="38"/>
        <v>0</v>
      </c>
      <c r="E65" s="46">
        <f>+VLOOKUP($A$63,$P$4:$S$36,4,0)</f>
        <v>0.89</v>
      </c>
      <c r="F65" s="13">
        <f t="shared" si="39"/>
        <v>0</v>
      </c>
      <c r="G65" s="13">
        <f t="shared" si="34"/>
        <v>0</v>
      </c>
      <c r="H65" s="64"/>
      <c r="I65" s="13">
        <f t="shared" si="35"/>
        <v>0</v>
      </c>
      <c r="J65" s="15">
        <f t="shared" si="36"/>
        <v>0</v>
      </c>
      <c r="K65" s="65"/>
      <c r="L65" s="17">
        <f t="shared" si="37"/>
        <v>0.7</v>
      </c>
      <c r="M65" s="17">
        <f t="shared" si="37"/>
        <v>0.7</v>
      </c>
      <c r="N65" s="29"/>
    </row>
    <row r="66" spans="1:27">
      <c r="A66" s="203" t="s">
        <v>27</v>
      </c>
      <c r="B66" s="133"/>
      <c r="C66" s="134"/>
      <c r="D66" s="188">
        <f t="shared" si="38"/>
        <v>0</v>
      </c>
      <c r="E66" s="63">
        <f>+VLOOKUP($A$66,$P$4:$S$36,4,0)</f>
        <v>0.85</v>
      </c>
      <c r="F66" s="13">
        <f t="shared" si="39"/>
        <v>0</v>
      </c>
      <c r="G66" s="13">
        <f t="shared" si="34"/>
        <v>0</v>
      </c>
      <c r="H66" s="64"/>
      <c r="I66" s="13">
        <f t="shared" si="35"/>
        <v>0</v>
      </c>
      <c r="J66" s="15">
        <f t="shared" si="36"/>
        <v>0</v>
      </c>
      <c r="K66" s="65"/>
      <c r="L66" s="17">
        <f t="shared" ref="L66:M68" si="40">+VLOOKUP($A$66,$P$5:$Q$29,2,FALSE)</f>
        <v>0.7</v>
      </c>
      <c r="M66" s="17">
        <f t="shared" si="40"/>
        <v>0.7</v>
      </c>
      <c r="N66" s="18"/>
    </row>
    <row r="67" spans="1:27" ht="15" customHeight="1">
      <c r="A67" s="203"/>
      <c r="B67" s="133"/>
      <c r="C67" s="134"/>
      <c r="D67" s="188">
        <f t="shared" si="38"/>
        <v>0</v>
      </c>
      <c r="E67" s="63">
        <f>+VLOOKUP($A$66,$P$4:$S$36,4,0)</f>
        <v>0.85</v>
      </c>
      <c r="F67" s="13">
        <f t="shared" si="39"/>
        <v>0</v>
      </c>
      <c r="G67" s="13">
        <f t="shared" si="34"/>
        <v>0</v>
      </c>
      <c r="H67" s="64"/>
      <c r="I67" s="13">
        <f t="shared" si="35"/>
        <v>0</v>
      </c>
      <c r="J67" s="15">
        <f t="shared" si="36"/>
        <v>0</v>
      </c>
      <c r="K67" s="65"/>
      <c r="L67" s="17">
        <f t="shared" si="40"/>
        <v>0.7</v>
      </c>
      <c r="M67" s="17">
        <f t="shared" si="40"/>
        <v>0.7</v>
      </c>
      <c r="N67" s="18"/>
    </row>
    <row r="68" spans="1:27">
      <c r="A68" s="203"/>
      <c r="B68" s="133"/>
      <c r="C68" s="134"/>
      <c r="D68" s="188">
        <f t="shared" si="38"/>
        <v>0</v>
      </c>
      <c r="E68" s="63">
        <f>+VLOOKUP($A$66,$P$4:$S$36,4,0)</f>
        <v>0.85</v>
      </c>
      <c r="F68" s="13">
        <f t="shared" si="39"/>
        <v>0</v>
      </c>
      <c r="G68" s="13">
        <f t="shared" si="34"/>
        <v>0</v>
      </c>
      <c r="H68" s="64"/>
      <c r="I68" s="13">
        <f t="shared" si="35"/>
        <v>0</v>
      </c>
      <c r="J68" s="15">
        <f t="shared" si="36"/>
        <v>0</v>
      </c>
      <c r="K68" s="65"/>
      <c r="L68" s="17">
        <f t="shared" si="40"/>
        <v>0.7</v>
      </c>
      <c r="M68" s="17">
        <f t="shared" si="40"/>
        <v>0.7</v>
      </c>
      <c r="N68" s="18"/>
    </row>
    <row r="69" spans="1:27">
      <c r="A69" s="203" t="s">
        <v>28</v>
      </c>
      <c r="B69" s="144"/>
      <c r="C69" s="145"/>
      <c r="D69" s="189">
        <f t="shared" si="38"/>
        <v>0</v>
      </c>
      <c r="E69" s="85">
        <f>+VLOOKUP($A$69,$P$4:$S$36,4,0)</f>
        <v>0.66</v>
      </c>
      <c r="F69" s="13">
        <f t="shared" si="39"/>
        <v>0</v>
      </c>
      <c r="G69" s="13">
        <f t="shared" si="34"/>
        <v>0</v>
      </c>
      <c r="H69" s="64"/>
      <c r="I69" s="13">
        <f t="shared" si="35"/>
        <v>0</v>
      </c>
      <c r="J69" s="15">
        <f t="shared" si="36"/>
        <v>0</v>
      </c>
      <c r="K69" s="65"/>
      <c r="L69" s="17">
        <f t="shared" ref="L69:M71" si="41">+VLOOKUP($A$69,$P$5:$Q$29,2,FALSE)</f>
        <v>0.7</v>
      </c>
      <c r="M69" s="17">
        <f t="shared" si="41"/>
        <v>0.7</v>
      </c>
      <c r="N69" s="18"/>
      <c r="AA69">
        <f>493/2500</f>
        <v>0.19719999999999999</v>
      </c>
    </row>
    <row r="70" spans="1:27">
      <c r="A70" s="203"/>
      <c r="B70" s="144"/>
      <c r="C70" s="145"/>
      <c r="D70" s="189">
        <f t="shared" si="38"/>
        <v>0</v>
      </c>
      <c r="E70" s="85">
        <f>+VLOOKUP($A$69,$P$4:$S$36,4,0)</f>
        <v>0.66</v>
      </c>
      <c r="F70" s="13">
        <f t="shared" si="39"/>
        <v>0</v>
      </c>
      <c r="G70" s="13">
        <f t="shared" si="34"/>
        <v>0</v>
      </c>
      <c r="H70" s="64"/>
      <c r="I70" s="13">
        <f t="shared" si="35"/>
        <v>0</v>
      </c>
      <c r="J70" s="15">
        <f t="shared" si="36"/>
        <v>0</v>
      </c>
      <c r="K70" s="65"/>
      <c r="L70" s="17">
        <f t="shared" si="41"/>
        <v>0.7</v>
      </c>
      <c r="M70" s="17">
        <f t="shared" si="41"/>
        <v>0.7</v>
      </c>
      <c r="N70" s="18"/>
    </row>
    <row r="71" spans="1:27">
      <c r="A71" s="203"/>
      <c r="B71" s="144"/>
      <c r="C71" s="145"/>
      <c r="D71" s="189">
        <f t="shared" si="38"/>
        <v>0</v>
      </c>
      <c r="E71" s="85">
        <f>+VLOOKUP($A$69,$P$4:$S$36,4,0)</f>
        <v>0.66</v>
      </c>
      <c r="F71" s="13">
        <f t="shared" si="39"/>
        <v>0</v>
      </c>
      <c r="G71" s="13">
        <f t="shared" si="34"/>
        <v>0</v>
      </c>
      <c r="H71" s="64"/>
      <c r="I71" s="13">
        <f t="shared" si="35"/>
        <v>0</v>
      </c>
      <c r="J71" s="15">
        <f t="shared" si="36"/>
        <v>0</v>
      </c>
      <c r="K71" s="65"/>
      <c r="L71" s="17">
        <f t="shared" si="41"/>
        <v>0.7</v>
      </c>
      <c r="M71" s="17">
        <f t="shared" si="41"/>
        <v>0.7</v>
      </c>
      <c r="N71" s="18"/>
    </row>
    <row r="72" spans="1:27">
      <c r="A72" s="203" t="s">
        <v>29</v>
      </c>
      <c r="B72" s="147"/>
      <c r="C72" s="148"/>
      <c r="D72" s="190">
        <f t="shared" si="38"/>
        <v>0</v>
      </c>
      <c r="E72" s="149">
        <f>+VLOOKUP($A$72,$P$4:$S$36,4,0)</f>
        <v>0.66</v>
      </c>
      <c r="F72" s="13">
        <f t="shared" si="39"/>
        <v>0</v>
      </c>
      <c r="G72" s="13">
        <f t="shared" si="34"/>
        <v>0</v>
      </c>
      <c r="H72" s="64"/>
      <c r="I72" s="13">
        <f t="shared" si="35"/>
        <v>0</v>
      </c>
      <c r="J72" s="15">
        <f t="shared" si="36"/>
        <v>0</v>
      </c>
      <c r="K72" s="65"/>
      <c r="L72" s="17">
        <f t="shared" ref="L72:M74" si="42">+VLOOKUP($A$72,$P$5:$Q$29,2,FALSE)</f>
        <v>0.7</v>
      </c>
      <c r="M72" s="17">
        <f t="shared" si="42"/>
        <v>0.7</v>
      </c>
      <c r="N72" s="18"/>
    </row>
    <row r="73" spans="1:27">
      <c r="A73" s="203"/>
      <c r="B73" s="147"/>
      <c r="C73" s="148"/>
      <c r="D73" s="190">
        <f t="shared" si="38"/>
        <v>0</v>
      </c>
      <c r="E73" s="149">
        <f>+VLOOKUP($A$72,$P$4:$S$36,4,0)</f>
        <v>0.66</v>
      </c>
      <c r="F73" s="13">
        <f t="shared" si="39"/>
        <v>0</v>
      </c>
      <c r="G73" s="13">
        <f t="shared" si="34"/>
        <v>0</v>
      </c>
      <c r="H73" s="64"/>
      <c r="I73" s="13">
        <f t="shared" si="35"/>
        <v>0</v>
      </c>
      <c r="J73" s="15">
        <f t="shared" si="36"/>
        <v>0</v>
      </c>
      <c r="K73" s="65"/>
      <c r="L73" s="17">
        <f t="shared" si="42"/>
        <v>0.7</v>
      </c>
      <c r="M73" s="17">
        <f t="shared" si="42"/>
        <v>0.7</v>
      </c>
      <c r="N73" s="18"/>
    </row>
    <row r="74" spans="1:27" ht="15.75" thickBot="1">
      <c r="A74" s="208"/>
      <c r="B74" s="147"/>
      <c r="C74" s="148"/>
      <c r="D74" s="190">
        <f t="shared" si="38"/>
        <v>0</v>
      </c>
      <c r="E74" s="149">
        <f>+VLOOKUP($A$72,$P$4:$S$36,4,0)</f>
        <v>0.66</v>
      </c>
      <c r="F74" s="13">
        <f t="shared" si="39"/>
        <v>0</v>
      </c>
      <c r="G74" s="13">
        <f t="shared" si="34"/>
        <v>0</v>
      </c>
      <c r="H74" s="64"/>
      <c r="I74" s="13">
        <f t="shared" si="35"/>
        <v>0</v>
      </c>
      <c r="J74" s="15">
        <f t="shared" si="36"/>
        <v>0</v>
      </c>
      <c r="K74" s="65"/>
      <c r="L74" s="17">
        <f t="shared" si="42"/>
        <v>0.7</v>
      </c>
      <c r="M74" s="17">
        <f t="shared" si="42"/>
        <v>0.7</v>
      </c>
      <c r="N74" s="18"/>
    </row>
    <row r="75" spans="1:27" ht="15.75" thickBot="1">
      <c r="A75" s="153" t="s">
        <v>43</v>
      </c>
      <c r="B75" s="34"/>
      <c r="C75" s="34"/>
      <c r="D75" s="180">
        <f>SUM(D63:D74)</f>
        <v>0</v>
      </c>
      <c r="E75" s="94"/>
      <c r="F75" s="35">
        <f>SUM(F63:F74)</f>
        <v>0</v>
      </c>
      <c r="G75" s="35">
        <f>+MIN($F$110*L75,F75)</f>
        <v>0</v>
      </c>
      <c r="H75" s="137">
        <f>+IFERROR(G75/F75,0)</f>
        <v>0</v>
      </c>
      <c r="I75" s="35">
        <f>SUM(I63:I74)</f>
        <v>0</v>
      </c>
      <c r="J75" s="38">
        <f>SUM(J63:J74)</f>
        <v>0</v>
      </c>
      <c r="K75" s="154">
        <f t="shared" ref="K75" si="43">SUM(K63:K74)</f>
        <v>0</v>
      </c>
      <c r="L75" s="40">
        <f>+VLOOKUP(A63,P4:Q36,2,0)</f>
        <v>0.7</v>
      </c>
      <c r="M75" s="41">
        <f>+VLOOKUP(A63,P4:R36,3,0)</f>
        <v>0.5</v>
      </c>
      <c r="N75" s="18"/>
    </row>
    <row r="76" spans="1:27">
      <c r="A76" s="215" t="str">
        <f>+P23</f>
        <v>VDMK_1</v>
      </c>
      <c r="B76" s="130"/>
      <c r="C76" s="155"/>
      <c r="D76" s="181"/>
      <c r="E76" s="156">
        <f>+VLOOKUP($A$76,$P$4:$S$36,4,0)</f>
        <v>0.92</v>
      </c>
      <c r="F76" s="13">
        <f>+D76*E76</f>
        <v>0</v>
      </c>
      <c r="G76" s="13">
        <f t="shared" ref="G76:G84" si="44">+F76*$H$85</f>
        <v>0</v>
      </c>
      <c r="H76" s="64"/>
      <c r="I76" s="13">
        <f t="shared" ref="I76:I84" si="45">+F76*$H$85</f>
        <v>0</v>
      </c>
      <c r="J76" s="15">
        <f t="shared" ref="J76:J84" si="46">+MIN($G$85*$M$76,G76)</f>
        <v>0</v>
      </c>
      <c r="K76" s="132"/>
      <c r="L76" s="17">
        <f>+VLOOKUP($A$76,$P$4:$Q$36,2,0)</f>
        <v>0.5</v>
      </c>
      <c r="M76" s="17">
        <f>+VLOOKUP($A$76,$P$4:$R$36,3,0)</f>
        <v>0.4</v>
      </c>
      <c r="N76" s="18"/>
    </row>
    <row r="77" spans="1:27">
      <c r="A77" s="216"/>
      <c r="B77" s="130"/>
      <c r="C77" s="155"/>
      <c r="D77" s="181"/>
      <c r="E77" s="156">
        <f>+VLOOKUP($A$76,$P$4:$S$36,4,0)</f>
        <v>0.92</v>
      </c>
      <c r="F77" s="13">
        <f t="shared" ref="F77:F78" si="47">+D77*E77</f>
        <v>0</v>
      </c>
      <c r="G77" s="13">
        <f t="shared" si="44"/>
        <v>0</v>
      </c>
      <c r="H77" s="64"/>
      <c r="I77" s="13">
        <f t="shared" si="45"/>
        <v>0</v>
      </c>
      <c r="J77" s="15">
        <f t="shared" si="46"/>
        <v>0</v>
      </c>
      <c r="K77" s="131"/>
      <c r="L77" s="17">
        <f>+VLOOKUP($A$76,$P$4:$Q$36,2,0)</f>
        <v>0.5</v>
      </c>
      <c r="M77" s="17">
        <f>+VLOOKUP($A$76,$P$4:$R$36,3,0)</f>
        <v>0.4</v>
      </c>
      <c r="N77" s="18"/>
    </row>
    <row r="78" spans="1:27">
      <c r="A78" s="217"/>
      <c r="B78" s="130"/>
      <c r="C78" s="155"/>
      <c r="D78" s="181"/>
      <c r="E78" s="156">
        <f>+VLOOKUP($A$76,$P$4:$S$36,4,0)</f>
        <v>0.92</v>
      </c>
      <c r="F78" s="13">
        <f t="shared" si="47"/>
        <v>0</v>
      </c>
      <c r="G78" s="13">
        <f t="shared" si="44"/>
        <v>0</v>
      </c>
      <c r="H78" s="64"/>
      <c r="I78" s="13">
        <f t="shared" si="45"/>
        <v>0</v>
      </c>
      <c r="J78" s="15">
        <f t="shared" si="46"/>
        <v>0</v>
      </c>
      <c r="K78" s="131"/>
      <c r="L78" s="17">
        <f>+VLOOKUP($A$76,$P$4:$Q$36,2,0)</f>
        <v>0.5</v>
      </c>
      <c r="M78" s="17">
        <f>+VLOOKUP($A$76,$P$4:$R$36,3,0)</f>
        <v>0.4</v>
      </c>
      <c r="N78" s="18"/>
    </row>
    <row r="79" spans="1:27">
      <c r="A79" s="218" t="str">
        <f>+P24</f>
        <v>VDMK_1-5</v>
      </c>
      <c r="B79" s="133"/>
      <c r="C79" s="62"/>
      <c r="D79" s="186"/>
      <c r="E79" s="157">
        <f>+VLOOKUP($A$79,$P$4:$S$36,4,0)</f>
        <v>0.79</v>
      </c>
      <c r="F79" s="13">
        <f>+D79*E79</f>
        <v>0</v>
      </c>
      <c r="G79" s="13">
        <f t="shared" si="44"/>
        <v>0</v>
      </c>
      <c r="H79" s="64"/>
      <c r="I79" s="13">
        <f t="shared" si="45"/>
        <v>0</v>
      </c>
      <c r="J79" s="15">
        <f t="shared" si="46"/>
        <v>0</v>
      </c>
      <c r="K79" s="132"/>
      <c r="L79" s="17">
        <f>+VLOOKUP($A$79,$P$4:$Q$36,2,0)</f>
        <v>0.5</v>
      </c>
      <c r="M79" s="17">
        <f>+VLOOKUP($A$79,$P$4:$R$36,3,0)</f>
        <v>0.4</v>
      </c>
      <c r="N79" s="18"/>
    </row>
    <row r="80" spans="1:27">
      <c r="A80" s="216"/>
      <c r="B80" s="133"/>
      <c r="C80" s="62"/>
      <c r="D80" s="186"/>
      <c r="E80" s="157">
        <f>+VLOOKUP($A$79,$P$4:$S$36,4,0)</f>
        <v>0.79</v>
      </c>
      <c r="F80" s="13">
        <f t="shared" ref="F80:F81" si="48">+D80*E80</f>
        <v>0</v>
      </c>
      <c r="G80" s="13">
        <f t="shared" si="44"/>
        <v>0</v>
      </c>
      <c r="H80" s="64"/>
      <c r="I80" s="13">
        <f t="shared" si="45"/>
        <v>0</v>
      </c>
      <c r="J80" s="15">
        <f t="shared" si="46"/>
        <v>0</v>
      </c>
      <c r="K80" s="131"/>
      <c r="L80" s="17">
        <f>+VLOOKUP($A$79,$P$4:$Q$36,2,0)</f>
        <v>0.5</v>
      </c>
      <c r="M80" s="17">
        <f>+VLOOKUP($A$79,$P$4:$R$36,3,0)</f>
        <v>0.4</v>
      </c>
      <c r="N80" s="18"/>
    </row>
    <row r="81" spans="1:29">
      <c r="A81" s="217"/>
      <c r="B81" s="133"/>
      <c r="C81" s="62"/>
      <c r="D81" s="186"/>
      <c r="E81" s="157">
        <f>+VLOOKUP($A$79,$P$4:$S$36,4,0)</f>
        <v>0.79</v>
      </c>
      <c r="F81" s="13">
        <f t="shared" si="48"/>
        <v>0</v>
      </c>
      <c r="G81" s="13">
        <f t="shared" si="44"/>
        <v>0</v>
      </c>
      <c r="H81" s="64"/>
      <c r="I81" s="13">
        <f t="shared" si="45"/>
        <v>0</v>
      </c>
      <c r="J81" s="15">
        <f t="shared" si="46"/>
        <v>0</v>
      </c>
      <c r="K81" s="131"/>
      <c r="L81" s="17">
        <f>+VLOOKUP($A$79,$P$4:$Q$36,2,0)</f>
        <v>0.5</v>
      </c>
      <c r="M81" s="17">
        <f>+VLOOKUP($A$79,$P$4:$R$36,3,0)</f>
        <v>0.4</v>
      </c>
      <c r="N81" s="18"/>
    </row>
    <row r="82" spans="1:29">
      <c r="A82" s="218" t="str">
        <f>+P25</f>
        <v>VDMK_5 ve üzeri</v>
      </c>
      <c r="B82" s="144"/>
      <c r="C82" s="84"/>
      <c r="D82" s="191"/>
      <c r="E82" s="158">
        <f>+VLOOKUP($A$82,$P$4:$S$36,4,0)</f>
        <v>0.77</v>
      </c>
      <c r="F82" s="13">
        <f>+D82*E82</f>
        <v>0</v>
      </c>
      <c r="G82" s="13">
        <f t="shared" si="44"/>
        <v>0</v>
      </c>
      <c r="H82" s="64"/>
      <c r="I82" s="13">
        <f t="shared" si="45"/>
        <v>0</v>
      </c>
      <c r="J82" s="15">
        <f t="shared" si="46"/>
        <v>0</v>
      </c>
      <c r="K82" s="132"/>
      <c r="L82" s="17">
        <f>+VLOOKUP($A$82,$P$4:$Q$36,2,0)</f>
        <v>0.5</v>
      </c>
      <c r="M82" s="17">
        <f>+VLOOKUP($A$82,$P$4:$R$36,3,0)</f>
        <v>0.4</v>
      </c>
      <c r="N82" s="18"/>
    </row>
    <row r="83" spans="1:29">
      <c r="A83" s="216"/>
      <c r="B83" s="144"/>
      <c r="C83" s="84"/>
      <c r="D83" s="191"/>
      <c r="E83" s="158">
        <f>+VLOOKUP($A$82,$P$4:$S$36,4,0)</f>
        <v>0.77</v>
      </c>
      <c r="F83" s="13">
        <f t="shared" ref="F83:F84" si="49">+D83*E83</f>
        <v>0</v>
      </c>
      <c r="G83" s="13">
        <f t="shared" si="44"/>
        <v>0</v>
      </c>
      <c r="H83" s="64"/>
      <c r="I83" s="13">
        <f t="shared" si="45"/>
        <v>0</v>
      </c>
      <c r="J83" s="15">
        <f t="shared" si="46"/>
        <v>0</v>
      </c>
      <c r="K83" s="131"/>
      <c r="L83" s="17">
        <f>+VLOOKUP($A$82,$P$4:$Q$36,2,0)</f>
        <v>0.5</v>
      </c>
      <c r="M83" s="17">
        <f>+VLOOKUP($A$82,$P$4:$R$36,3,0)</f>
        <v>0.4</v>
      </c>
      <c r="N83" s="18"/>
    </row>
    <row r="84" spans="1:29" ht="15.75" thickBot="1">
      <c r="A84" s="219"/>
      <c r="B84" s="144"/>
      <c r="C84" s="84"/>
      <c r="D84" s="191"/>
      <c r="E84" s="158">
        <f>+VLOOKUP($A$82,$P$4:$S$36,4,0)</f>
        <v>0.77</v>
      </c>
      <c r="F84" s="13">
        <f t="shared" si="49"/>
        <v>0</v>
      </c>
      <c r="G84" s="13">
        <f t="shared" si="44"/>
        <v>0</v>
      </c>
      <c r="H84" s="64"/>
      <c r="I84" s="13">
        <f t="shared" si="45"/>
        <v>0</v>
      </c>
      <c r="J84" s="15">
        <f t="shared" si="46"/>
        <v>0</v>
      </c>
      <c r="K84" s="131"/>
      <c r="L84" s="17">
        <f>+VLOOKUP($A$82,$P$4:$Q$36,2,0)</f>
        <v>0.5</v>
      </c>
      <c r="M84" s="17">
        <f>+VLOOKUP($A$82,$P$4:$R$36,3,0)</f>
        <v>0.4</v>
      </c>
      <c r="N84" s="18"/>
    </row>
    <row r="85" spans="1:29" ht="15.75" customHeight="1" thickBot="1">
      <c r="A85" s="136"/>
      <c r="B85" s="34"/>
      <c r="C85" s="34"/>
      <c r="D85" s="180">
        <f>SUM(D76:D84)</f>
        <v>0</v>
      </c>
      <c r="E85" s="94"/>
      <c r="F85" s="35">
        <f>SUM(F76:F84)</f>
        <v>0</v>
      </c>
      <c r="G85" s="35">
        <f>+MIN($F$110*L85,F85)</f>
        <v>0</v>
      </c>
      <c r="H85" s="137">
        <f>+IFERROR(G85/F85,0)</f>
        <v>0</v>
      </c>
      <c r="I85" s="35">
        <f>SUM(I76:I84)</f>
        <v>0</v>
      </c>
      <c r="J85" s="38">
        <f>SUM(J76:J84)</f>
        <v>0</v>
      </c>
      <c r="K85" s="159" t="s">
        <v>10</v>
      </c>
      <c r="L85" s="40">
        <f>+VLOOKUP(A76,P4:Q36,2,0)</f>
        <v>0.5</v>
      </c>
      <c r="M85" s="41">
        <f>+VLOOKUP(A76,P4:R36,3,0)</f>
        <v>0.4</v>
      </c>
      <c r="N85" s="160"/>
    </row>
    <row r="86" spans="1:29">
      <c r="A86" s="220" t="s">
        <v>39</v>
      </c>
      <c r="B86" s="65"/>
      <c r="C86" s="16"/>
      <c r="D86" s="179"/>
      <c r="E86" s="99">
        <f>+VLOOKUP($A$86,$P$4:$S$36,4,0)</f>
        <v>0.88</v>
      </c>
      <c r="F86" s="13">
        <f>+D86*E86</f>
        <v>0</v>
      </c>
      <c r="G86" s="13">
        <f>+F86*$H$89</f>
        <v>0</v>
      </c>
      <c r="H86" s="64"/>
      <c r="I86" s="13">
        <f>+F86*$H$89</f>
        <v>0</v>
      </c>
      <c r="J86" s="15">
        <f>+MIN($G$89*$M$86,G86)</f>
        <v>0</v>
      </c>
      <c r="K86" s="100"/>
      <c r="L86" s="17">
        <f>+VLOOKUP($A$86,P4:Q36,2,0)</f>
        <v>0.25</v>
      </c>
      <c r="M86" s="17">
        <f>+VLOOKUP($A$86,P4:R36,3,0)</f>
        <v>1</v>
      </c>
    </row>
    <row r="87" spans="1:29" s="2" customFormat="1">
      <c r="A87" s="221"/>
      <c r="B87" s="65"/>
      <c r="C87" s="16"/>
      <c r="D87" s="179"/>
      <c r="E87" s="99">
        <f>+VLOOKUP($A$86,$P$4:$S$36,4,0)</f>
        <v>0.88</v>
      </c>
      <c r="F87" s="13">
        <f t="shared" ref="F87:F88" si="50">+D87*E87</f>
        <v>0</v>
      </c>
      <c r="G87" s="13">
        <f>+F87*$H$89</f>
        <v>0</v>
      </c>
      <c r="H87" s="64"/>
      <c r="I87" s="13">
        <f>+F87*$H$89</f>
        <v>0</v>
      </c>
      <c r="J87" s="15">
        <f>+MIN($G$89*$M$86,G87)</f>
        <v>0</v>
      </c>
      <c r="K87" s="13"/>
      <c r="L87" s="17">
        <f>+VLOOKUP($A$86,P5:Q33,2,0)</f>
        <v>0.25</v>
      </c>
      <c r="M87" s="17">
        <f>+VLOOKUP($A$86,P5:R33,3,0)</f>
        <v>1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ht="15.75" thickBot="1">
      <c r="A88" s="222"/>
      <c r="B88" s="65"/>
      <c r="C88" s="16"/>
      <c r="D88" s="179"/>
      <c r="E88" s="99">
        <f>+VLOOKUP($A$86,$P$4:$S$36,4,0)</f>
        <v>0.88</v>
      </c>
      <c r="F88" s="13">
        <f t="shared" si="50"/>
        <v>0</v>
      </c>
      <c r="G88" s="13">
        <f>+F88*$H$89</f>
        <v>0</v>
      </c>
      <c r="H88" s="64"/>
      <c r="I88" s="13">
        <f>+F88*$H$89</f>
        <v>0</v>
      </c>
      <c r="J88" s="15">
        <f>+MIN($G$89*$M$86,G88)</f>
        <v>0</v>
      </c>
      <c r="K88" s="104"/>
      <c r="L88" s="17">
        <f>+VLOOKUP($A$86,P6:Q36,2,0)</f>
        <v>0.25</v>
      </c>
      <c r="M88" s="17">
        <f>+VLOOKUP($A$86,P6:R36,3,0)</f>
        <v>1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ht="15.75" thickBot="1">
      <c r="A89" s="151"/>
      <c r="B89" s="34"/>
      <c r="C89" s="34"/>
      <c r="D89" s="180">
        <f>SUM(D86:D88)</f>
        <v>0</v>
      </c>
      <c r="E89" s="94"/>
      <c r="F89" s="35">
        <f>SUM(F86:F88)</f>
        <v>0</v>
      </c>
      <c r="G89" s="35">
        <f>+MIN($F$110*L89,F89)</f>
        <v>0</v>
      </c>
      <c r="H89" s="137">
        <f>+IFERROR(G89/F89,0)</f>
        <v>0</v>
      </c>
      <c r="I89" s="35">
        <f>SUM(I86:I88)</f>
        <v>0</v>
      </c>
      <c r="J89" s="38">
        <f t="shared" ref="J89:K89" si="51">SUM(J86:J88)</f>
        <v>0</v>
      </c>
      <c r="K89" s="154">
        <f t="shared" si="51"/>
        <v>0</v>
      </c>
      <c r="L89" s="40">
        <f>+VLOOKUP(A86,P4:Q36,2,0)</f>
        <v>0.25</v>
      </c>
      <c r="M89" s="161">
        <f>+VLOOKUP(A86,P4:R36,3,0)</f>
        <v>1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>
      <c r="A90" s="214" t="s">
        <v>36</v>
      </c>
      <c r="B90" s="162"/>
      <c r="C90" s="163"/>
      <c r="D90" s="192"/>
      <c r="E90" s="164">
        <f>+VLOOKUP($A$90,$P$5:$S$29,4,FALSE)</f>
        <v>0.92</v>
      </c>
      <c r="F90" s="100">
        <f>+D90*E90</f>
        <v>0</v>
      </c>
      <c r="G90" s="165">
        <f>+F90*$H$96</f>
        <v>0</v>
      </c>
      <c r="H90" s="166"/>
      <c r="I90" s="165">
        <f>+F90*$H$96</f>
        <v>0</v>
      </c>
      <c r="J90" s="47">
        <f>+MIN($G$96*$M$90,G90)</f>
        <v>0</v>
      </c>
      <c r="K90" s="47"/>
      <c r="L90" s="167">
        <f t="shared" ref="L90:L96" si="52">+VLOOKUP($A$90,$P$5:$S$29,2,FALSE)</f>
        <v>0.7</v>
      </c>
      <c r="M90" s="167">
        <f t="shared" ref="M90:M96" si="53">+VLOOKUP($A$90,$P$5:$R$29,3,FALSE)</f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>
      <c r="A91" s="203"/>
      <c r="B91" s="130"/>
      <c r="C91" s="155"/>
      <c r="D91" s="181"/>
      <c r="E91" s="46">
        <f>+VLOOKUP($A$90,$P$5:$S$29,4,FALSE)</f>
        <v>0.92</v>
      </c>
      <c r="F91" s="104">
        <f t="shared" ref="F91:F95" si="54">+D91*E91</f>
        <v>0</v>
      </c>
      <c r="G91" s="165">
        <f t="shared" ref="G91:G95" si="55">+F91*$H$96</f>
        <v>0</v>
      </c>
      <c r="H91" s="64"/>
      <c r="I91" s="165">
        <f t="shared" ref="I91:I95" si="56">+F91*$H$96</f>
        <v>0</v>
      </c>
      <c r="J91" s="47">
        <f t="shared" ref="J91:J95" si="57">+MIN($G$96*$M$90,G91)</f>
        <v>0</v>
      </c>
      <c r="K91" s="15"/>
      <c r="L91" s="17">
        <f t="shared" si="52"/>
        <v>0.7</v>
      </c>
      <c r="M91" s="17">
        <f t="shared" si="53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>
      <c r="A92" s="203" t="s">
        <v>37</v>
      </c>
      <c r="B92" s="133"/>
      <c r="C92" s="62"/>
      <c r="D92" s="186"/>
      <c r="E92" s="63">
        <f>+VLOOKUP($A$92,$P$5:$S$29,4,FALSE)</f>
        <v>0.79</v>
      </c>
      <c r="F92" s="104">
        <f t="shared" si="54"/>
        <v>0</v>
      </c>
      <c r="G92" s="165">
        <f t="shared" si="55"/>
        <v>0</v>
      </c>
      <c r="H92" s="64"/>
      <c r="I92" s="165">
        <f t="shared" si="56"/>
        <v>0</v>
      </c>
      <c r="J92" s="47">
        <f t="shared" si="57"/>
        <v>0</v>
      </c>
      <c r="K92" s="15"/>
      <c r="L92" s="17">
        <f t="shared" si="52"/>
        <v>0.7</v>
      </c>
      <c r="M92" s="17">
        <f t="shared" si="53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>
      <c r="A93" s="203"/>
      <c r="B93" s="133"/>
      <c r="C93" s="62"/>
      <c r="D93" s="186"/>
      <c r="E93" s="63">
        <f>+VLOOKUP($A$92,$P$5:$S$29,4,FALSE)</f>
        <v>0.79</v>
      </c>
      <c r="F93" s="104">
        <f t="shared" si="54"/>
        <v>0</v>
      </c>
      <c r="G93" s="165">
        <f t="shared" si="55"/>
        <v>0</v>
      </c>
      <c r="H93" s="64"/>
      <c r="I93" s="165">
        <f t="shared" si="56"/>
        <v>0</v>
      </c>
      <c r="J93" s="47">
        <f t="shared" si="57"/>
        <v>0</v>
      </c>
      <c r="K93" s="15"/>
      <c r="L93" s="17">
        <f t="shared" si="52"/>
        <v>0.7</v>
      </c>
      <c r="M93" s="17">
        <f t="shared" si="53"/>
        <v>0.25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>
      <c r="A94" s="203" t="s">
        <v>38</v>
      </c>
      <c r="B94" s="144"/>
      <c r="C94" s="84"/>
      <c r="D94" s="191"/>
      <c r="E94" s="85">
        <f>+VLOOKUP($A$94,$P$5:$S$29,4,FALSE)</f>
        <v>0.77</v>
      </c>
      <c r="F94" s="104">
        <f t="shared" si="54"/>
        <v>0</v>
      </c>
      <c r="G94" s="165">
        <f t="shared" si="55"/>
        <v>0</v>
      </c>
      <c r="H94" s="64"/>
      <c r="I94" s="165">
        <f t="shared" si="56"/>
        <v>0</v>
      </c>
      <c r="J94" s="47">
        <f t="shared" si="57"/>
        <v>0</v>
      </c>
      <c r="K94" s="15"/>
      <c r="L94" s="17">
        <f t="shared" si="52"/>
        <v>0.7</v>
      </c>
      <c r="M94" s="17">
        <f t="shared" si="53"/>
        <v>0.25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>
      <c r="A95" s="208"/>
      <c r="B95" s="144"/>
      <c r="C95" s="84"/>
      <c r="D95" s="191"/>
      <c r="E95" s="85">
        <f>+VLOOKUP($A$94,$P$5:$S$29,4,FALSE)</f>
        <v>0.77</v>
      </c>
      <c r="F95" s="104">
        <f t="shared" si="54"/>
        <v>0</v>
      </c>
      <c r="G95" s="165">
        <f t="shared" si="55"/>
        <v>0</v>
      </c>
      <c r="H95" s="64"/>
      <c r="I95" s="165">
        <f t="shared" si="56"/>
        <v>0</v>
      </c>
      <c r="J95" s="47">
        <f t="shared" si="57"/>
        <v>0</v>
      </c>
      <c r="K95" s="15"/>
      <c r="L95" s="17">
        <f t="shared" si="52"/>
        <v>0.7</v>
      </c>
      <c r="M95" s="17">
        <f t="shared" si="53"/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ht="15.75" thickBot="1">
      <c r="A96" s="151"/>
      <c r="B96" s="34"/>
      <c r="C96" s="34"/>
      <c r="D96" s="180">
        <f>SUM(D90:D95)</f>
        <v>0</v>
      </c>
      <c r="E96" s="94"/>
      <c r="F96" s="35">
        <f>SUM(F90:F95)</f>
        <v>0</v>
      </c>
      <c r="G96" s="35">
        <f>+MIN($F$110*L96,F96)</f>
        <v>0</v>
      </c>
      <c r="H96" s="137">
        <f>+IFERROR(G96/F96,0)</f>
        <v>0</v>
      </c>
      <c r="I96" s="35">
        <f>SUM(I90:I95)</f>
        <v>0</v>
      </c>
      <c r="J96" s="38">
        <f>SUM(J90:J95)</f>
        <v>0</v>
      </c>
      <c r="K96" s="154">
        <f>SUM(K90:K95)</f>
        <v>0</v>
      </c>
      <c r="L96" s="40">
        <f t="shared" si="52"/>
        <v>0.7</v>
      </c>
      <c r="M96" s="161">
        <f t="shared" si="53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>
      <c r="A97" s="221" t="str">
        <f>+P31</f>
        <v>HS Şemsiye Fonu Payları</v>
      </c>
      <c r="B97" s="162"/>
      <c r="C97" s="163"/>
      <c r="D97" s="192"/>
      <c r="E97" s="164">
        <f>+VLOOKUP($A$97,$P$4:$S$36,4,0)</f>
        <v>0.87</v>
      </c>
      <c r="F97" s="100">
        <f>+D97*E97</f>
        <v>0</v>
      </c>
      <c r="G97" s="165">
        <f>+F97*$H$99</f>
        <v>0</v>
      </c>
      <c r="H97" s="166"/>
      <c r="I97" s="165">
        <f>+F97*$H$99</f>
        <v>0</v>
      </c>
      <c r="J97" s="47">
        <f>+MIN($G$99*$M$97,G97)</f>
        <v>0</v>
      </c>
      <c r="K97" s="47"/>
      <c r="L97" s="167">
        <f>+VLOOKUP($A$97,P4:Q36,2,0)</f>
        <v>0.5</v>
      </c>
      <c r="M97" s="167">
        <f>+VLOOKUP($A$97,P4:R36,3,0)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>
      <c r="A98" s="222"/>
      <c r="B98" s="168"/>
      <c r="C98" s="155"/>
      <c r="D98" s="181"/>
      <c r="E98" s="164">
        <f>+VLOOKUP($A$97,$P$4:$S$36,4,0)</f>
        <v>0.87</v>
      </c>
      <c r="F98" s="104">
        <f t="shared" ref="F98" si="58">+D98*E98</f>
        <v>0</v>
      </c>
      <c r="G98" s="165">
        <f>+F98*$H$99</f>
        <v>0</v>
      </c>
      <c r="H98" s="64"/>
      <c r="I98" s="165">
        <f>+F98*$H$99</f>
        <v>0</v>
      </c>
      <c r="J98" s="47">
        <f>+MIN($G$99*$M$97,G98)</f>
        <v>0</v>
      </c>
      <c r="K98" s="131"/>
      <c r="L98" s="17">
        <f>+VLOOKUP($A$97,P5:Q33,2,0)</f>
        <v>0.5</v>
      </c>
      <c r="M98" s="17">
        <f>+VLOOKUP($A$97,P5:R33,3,0)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ht="15.75" thickBot="1">
      <c r="A99" s="151"/>
      <c r="B99" s="34"/>
      <c r="C99" s="34"/>
      <c r="D99" s="180">
        <f>SUM(D97:D98)</f>
        <v>0</v>
      </c>
      <c r="E99" s="94"/>
      <c r="F99" s="35">
        <f>SUM(F97:F98)</f>
        <v>0</v>
      </c>
      <c r="G99" s="35">
        <f>+MIN($F$110*L99,F99)</f>
        <v>0</v>
      </c>
      <c r="H99" s="137">
        <f>+IFERROR(G99/F99,0)</f>
        <v>0</v>
      </c>
      <c r="I99" s="35">
        <f>SUM(I97:I98)</f>
        <v>0</v>
      </c>
      <c r="J99" s="35">
        <f>SUM(J97:J98)</f>
        <v>0</v>
      </c>
      <c r="K99" s="35">
        <f>SUM(K97:K98)</f>
        <v>0</v>
      </c>
      <c r="L99" s="41">
        <f>+VLOOKUP($A$97,$P$4:$Q$36,2,0)</f>
        <v>0.5</v>
      </c>
      <c r="M99" s="41">
        <f>+VLOOKUP($A$97,$P$4:$R$36,3,0)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>
      <c r="A100" s="220" t="str">
        <f>+P32</f>
        <v>BA Şemsiye Fonu Payları</v>
      </c>
      <c r="B100" s="169"/>
      <c r="C100" s="62"/>
      <c r="D100" s="186"/>
      <c r="E100" s="63">
        <f>+VLOOKUP($A$100,$P$4:$S$36,4,0)</f>
        <v>0.96</v>
      </c>
      <c r="F100" s="104">
        <f>+D100*E100</f>
        <v>0</v>
      </c>
      <c r="G100" s="165">
        <f>+F100*$H$102</f>
        <v>0</v>
      </c>
      <c r="H100" s="64"/>
      <c r="I100" s="165">
        <f>+F100*$H$102</f>
        <v>0</v>
      </c>
      <c r="J100" s="47">
        <f>+MIN($G$102*$M$100,G100)</f>
        <v>0</v>
      </c>
      <c r="K100" s="16"/>
      <c r="L100" s="17">
        <f>+VLOOKUP($A$100,P6:Q36,2,0)</f>
        <v>0.5</v>
      </c>
      <c r="M100" s="17">
        <f>+VLOOKUP($A$100,P6:R36,3,0)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>
      <c r="A101" s="222"/>
      <c r="B101" s="169"/>
      <c r="C101" s="62"/>
      <c r="D101" s="186"/>
      <c r="E101" s="63">
        <f>+VLOOKUP($A$100,$P$4:$S$36,4,0)</f>
        <v>0.96</v>
      </c>
      <c r="F101" s="104">
        <f>+D101*E101</f>
        <v>0</v>
      </c>
      <c r="G101" s="165">
        <f>+F101*$H$102</f>
        <v>0</v>
      </c>
      <c r="H101" s="64"/>
      <c r="I101" s="165">
        <f>+F101*$H$102</f>
        <v>0</v>
      </c>
      <c r="J101" s="47">
        <f>+MIN($G$102*$M$100,G101)</f>
        <v>0</v>
      </c>
      <c r="K101" s="16"/>
      <c r="L101" s="17">
        <f>+VLOOKUP($A$100,P7:Q37,2,0)</f>
        <v>0.5</v>
      </c>
      <c r="M101" s="17">
        <f>+VLOOKUP($A$100,P7:R37,3,0)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ht="15.75" thickBot="1">
      <c r="A102" s="151"/>
      <c r="B102" s="34"/>
      <c r="C102" s="34"/>
      <c r="D102" s="180">
        <f>SUM(D100:D101)</f>
        <v>0</v>
      </c>
      <c r="E102" s="94"/>
      <c r="F102" s="35">
        <f>SUM(F100:F101)</f>
        <v>0</v>
      </c>
      <c r="G102" s="35">
        <f>+MIN($F$110*L102,F102)</f>
        <v>0</v>
      </c>
      <c r="H102" s="137">
        <f>+IFERROR(G102/F102,0)</f>
        <v>0</v>
      </c>
      <c r="I102" s="35">
        <f>SUM(I100:I101)</f>
        <v>0</v>
      </c>
      <c r="J102" s="35">
        <f>SUM(J100:J101)</f>
        <v>0</v>
      </c>
      <c r="K102" s="35">
        <f>SUM(K100:K101)</f>
        <v>0</v>
      </c>
      <c r="L102" s="41">
        <f>+VLOOKUP($A$100,$P$4:$Q$36,2,0)</f>
        <v>0.5</v>
      </c>
      <c r="M102" s="41">
        <f>+VLOOKUP($A$100,$P$4:$R$36,3,0)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>
      <c r="A103" s="220" t="s">
        <v>45</v>
      </c>
      <c r="B103" s="169"/>
      <c r="C103" s="62"/>
      <c r="D103" s="186"/>
      <c r="E103" s="63">
        <f>+VLOOKUP($A$103,$P$4:$S$36,4,0)</f>
        <v>0.98</v>
      </c>
      <c r="F103" s="104">
        <f>+D103*E103</f>
        <v>0</v>
      </c>
      <c r="G103" s="165">
        <f>+F103*$H$105</f>
        <v>0</v>
      </c>
      <c r="H103" s="64"/>
      <c r="I103" s="165">
        <f>+F103*$H$105</f>
        <v>0</v>
      </c>
      <c r="J103" s="47">
        <f>+MIN($G$105*$M$103,G103)</f>
        <v>0</v>
      </c>
      <c r="K103" s="16"/>
      <c r="L103" s="17">
        <f>+VLOOKUP($A$103,P9:Q37,2,0)</f>
        <v>0.5</v>
      </c>
      <c r="M103" s="17">
        <f>+VLOOKUP($A$103,P9:R37,3,0)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>
      <c r="A104" s="222"/>
      <c r="B104" s="169"/>
      <c r="C104" s="62"/>
      <c r="D104" s="186"/>
      <c r="E104" s="63">
        <f>+VLOOKUP($A$103,$P$4:$S$36,4,0)</f>
        <v>0.98</v>
      </c>
      <c r="F104" s="104">
        <f>+D104*E104</f>
        <v>0</v>
      </c>
      <c r="G104" s="165">
        <f>+F104*$H$105</f>
        <v>0</v>
      </c>
      <c r="H104" s="64"/>
      <c r="I104" s="165">
        <f>+F104*$H$105</f>
        <v>0</v>
      </c>
      <c r="J104" s="47">
        <f>+MIN($G$105*$M$103,G104)</f>
        <v>0</v>
      </c>
      <c r="K104" s="16"/>
      <c r="L104" s="17">
        <f>+VLOOKUP($A$103,P10:Q41,2,0)</f>
        <v>0.5</v>
      </c>
      <c r="M104" s="17">
        <f>+VLOOKUP($A$103,P10:R41,3,0)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ht="15.75" thickBot="1">
      <c r="A105" s="151"/>
      <c r="B105" s="34"/>
      <c r="C105" s="34"/>
      <c r="D105" s="180">
        <f>SUM(D103:D104)</f>
        <v>0</v>
      </c>
      <c r="E105" s="94"/>
      <c r="F105" s="35">
        <f>SUM(F103:F104)</f>
        <v>0</v>
      </c>
      <c r="G105" s="35">
        <f>+MIN($F$110*L105,F105)</f>
        <v>0</v>
      </c>
      <c r="H105" s="137">
        <f>+IFERROR(G105/F105,0)</f>
        <v>0</v>
      </c>
      <c r="I105" s="35">
        <f>SUM(I103:I104)</f>
        <v>0</v>
      </c>
      <c r="J105" s="35">
        <f>SUM(J103:J104)</f>
        <v>0</v>
      </c>
      <c r="K105" s="35">
        <f>SUM(K103:K104)</f>
        <v>0</v>
      </c>
      <c r="L105" s="41">
        <f>+VLOOKUP($A$103,$P$4:$Q$36,2,0)</f>
        <v>0.5</v>
      </c>
      <c r="M105" s="41">
        <f>+VLOOKUP($A$103,$P$4:$R$36,3,0)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>
      <c r="A106" s="220" t="s">
        <v>42</v>
      </c>
      <c r="B106" s="65"/>
      <c r="C106" s="16"/>
      <c r="D106" s="179"/>
      <c r="E106" s="99">
        <f>+VLOOKUP($A$106,$P$4:$S$36,4,0)</f>
        <v>1</v>
      </c>
      <c r="F106" s="104">
        <f>+D106*E106</f>
        <v>0</v>
      </c>
      <c r="G106" s="13">
        <f>+F106*$H$108</f>
        <v>0</v>
      </c>
      <c r="H106" s="64"/>
      <c r="I106" s="13">
        <f>+F106*$H$108</f>
        <v>0</v>
      </c>
      <c r="J106" s="15">
        <f>+MIN($G$108*$M$106,G106)</f>
        <v>0</v>
      </c>
      <c r="K106" s="16"/>
      <c r="L106" s="17">
        <f>+VLOOKUP($A$106,$P$4:$R$36,2,0)</f>
        <v>0.5</v>
      </c>
      <c r="M106" s="17">
        <f>+VLOOKUP($A$106,$P$4:$R$36,3,0)</f>
        <v>1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ht="15.75" thickBot="1">
      <c r="A107" s="222"/>
      <c r="B107" s="65"/>
      <c r="C107" s="16"/>
      <c r="D107" s="179"/>
      <c r="E107" s="99">
        <f>+VLOOKUP($A$106,$P$4:$S$36,4,0)</f>
        <v>1</v>
      </c>
      <c r="F107" s="104">
        <f>+D107*E107</f>
        <v>0</v>
      </c>
      <c r="G107" s="13">
        <f>+F107*$H$108</f>
        <v>0</v>
      </c>
      <c r="H107" s="64"/>
      <c r="I107" s="13">
        <f>+F107*$H$108</f>
        <v>0</v>
      </c>
      <c r="J107" s="15">
        <f>+MIN($G$108*$M$106,G107)</f>
        <v>0</v>
      </c>
      <c r="K107" s="16"/>
      <c r="L107" s="17">
        <f>+VLOOKUP($A$106,$P$4:$R$36,2,0)</f>
        <v>0.5</v>
      </c>
      <c r="M107" s="17">
        <f>+VLOOKUP($A$106,$P$4:$R$36,3,0)</f>
        <v>1</v>
      </c>
    </row>
    <row r="108" spans="1:29" ht="15.75" thickBot="1">
      <c r="A108" s="151"/>
      <c r="B108" s="34"/>
      <c r="C108" s="34"/>
      <c r="D108" s="180">
        <f>SUM(D106:D107)</f>
        <v>0</v>
      </c>
      <c r="E108" s="94"/>
      <c r="F108" s="35">
        <f>SUM(F106:F107)</f>
        <v>0</v>
      </c>
      <c r="G108" s="35">
        <f>+MIN($F$110*L108,F108)</f>
        <v>0</v>
      </c>
      <c r="H108" s="137">
        <f>+IFERROR(G108/F108,0)</f>
        <v>0</v>
      </c>
      <c r="I108" s="35">
        <f>SUM(I106:I107)</f>
        <v>0</v>
      </c>
      <c r="J108" s="35">
        <f>SUM(J106:J107)</f>
        <v>0</v>
      </c>
      <c r="K108" s="35">
        <f>SUM(K106:K107)</f>
        <v>0</v>
      </c>
      <c r="L108" s="41">
        <f>+VLOOKUP(A106,P4:Q36,2,0)</f>
        <v>0.5</v>
      </c>
      <c r="M108" s="41">
        <f>+VLOOKUP(A106,P4:R36,3,0)</f>
        <v>1</v>
      </c>
    </row>
    <row r="109" spans="1:29" s="5" customFormat="1" ht="15.75" thickBot="1">
      <c r="A109"/>
      <c r="B109"/>
      <c r="C109"/>
      <c r="D109" s="177"/>
      <c r="E109"/>
      <c r="F109" s="75"/>
      <c r="G109" s="75"/>
      <c r="J109" s="75"/>
      <c r="K109"/>
      <c r="L109"/>
      <c r="M109"/>
      <c r="N109" s="2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5" customFormat="1" ht="15.75" thickBot="1">
      <c r="A110" s="171" t="s">
        <v>44</v>
      </c>
      <c r="B110" s="172"/>
      <c r="C110" s="172"/>
      <c r="D110" s="193"/>
      <c r="E110" s="172"/>
      <c r="F110" s="173">
        <f>+F10+F26+F36+F49+F62+F75+F85+F89+F96+F99+F108+F102+F105</f>
        <v>0</v>
      </c>
      <c r="G110" s="173">
        <f>+G10+G26+G36+G49+G62+G75+G85+G89+G96+G99+G108+G102+G105</f>
        <v>0</v>
      </c>
      <c r="H110" s="173"/>
      <c r="I110" s="173"/>
      <c r="J110" s="173">
        <f>+J10+J26+J36+J49+J62+J75+J85+J89+J96+J99+J108+J102+J105</f>
        <v>0</v>
      </c>
      <c r="K110" s="173"/>
      <c r="L110" s="173"/>
      <c r="M110" s="174"/>
      <c r="N110" s="2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2" spans="1:29" s="5" customFormat="1">
      <c r="A112"/>
      <c r="B112"/>
      <c r="C112"/>
      <c r="D112" s="177"/>
      <c r="E112"/>
      <c r="F112" s="142"/>
      <c r="G112" s="142"/>
      <c r="J112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5" customFormat="1">
      <c r="A113"/>
      <c r="B113"/>
      <c r="C113"/>
      <c r="D113" s="177"/>
      <c r="E113"/>
      <c r="F113" s="175"/>
      <c r="G113"/>
      <c r="J113"/>
      <c r="K113"/>
      <c r="L113"/>
      <c r="M113"/>
      <c r="N113" s="2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6" spans="1:29" s="5" customFormat="1">
      <c r="A116"/>
      <c r="B116"/>
      <c r="C116"/>
      <c r="D116" s="177"/>
      <c r="E116"/>
      <c r="F116" s="142"/>
      <c r="G116" s="141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1:29" s="5" customFormat="1">
      <c r="A117"/>
      <c r="B117"/>
      <c r="C117"/>
      <c r="D117" s="177"/>
      <c r="E117"/>
      <c r="F117"/>
      <c r="G117" s="176"/>
      <c r="J117"/>
      <c r="K117"/>
      <c r="L117"/>
      <c r="M117"/>
      <c r="N117" s="2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9" spans="1:29" s="5" customFormat="1" ht="33.75" customHeight="1">
      <c r="A119"/>
      <c r="B119"/>
      <c r="C119"/>
      <c r="D119" s="177"/>
      <c r="E119"/>
      <c r="F119"/>
      <c r="G119"/>
      <c r="J119"/>
      <c r="K119"/>
      <c r="L119"/>
      <c r="M119"/>
      <c r="N119" s="2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</sheetData>
  <mergeCells count="30">
    <mergeCell ref="A106:A107"/>
    <mergeCell ref="A92:A93"/>
    <mergeCell ref="A94:A95"/>
    <mergeCell ref="A97:A98"/>
    <mergeCell ref="A100:A101"/>
    <mergeCell ref="A103:A104"/>
    <mergeCell ref="A76:A78"/>
    <mergeCell ref="A79:A81"/>
    <mergeCell ref="A82:A84"/>
    <mergeCell ref="A86:A88"/>
    <mergeCell ref="A90:A91"/>
    <mergeCell ref="A72:A74"/>
    <mergeCell ref="A33:A35"/>
    <mergeCell ref="A45:A48"/>
    <mergeCell ref="A50:A52"/>
    <mergeCell ref="A53:A55"/>
    <mergeCell ref="A56:A58"/>
    <mergeCell ref="A59:A61"/>
    <mergeCell ref="A63:A65"/>
    <mergeCell ref="A66:A68"/>
    <mergeCell ref="A69:A71"/>
    <mergeCell ref="A41:A44"/>
    <mergeCell ref="A37:A40"/>
    <mergeCell ref="P40:W40"/>
    <mergeCell ref="A30:A32"/>
    <mergeCell ref="A5:A9"/>
    <mergeCell ref="A11:A15"/>
    <mergeCell ref="A16:A20"/>
    <mergeCell ref="A21:A25"/>
    <mergeCell ref="A27:A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7DCA-0874-4BD1-9957-8A8BC00AC1B1}">
  <sheetPr>
    <tabColor rgb="FFFFFF00"/>
  </sheetPr>
  <dimension ref="A1:AC122"/>
  <sheetViews>
    <sheetView topLeftCell="A5" zoomScale="70" zoomScaleNormal="70" workbookViewId="0">
      <selection activeCell="A37" sqref="A37:A40"/>
    </sheetView>
  </sheetViews>
  <sheetFormatPr defaultRowHeight="1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>
      <c r="F1" s="1" t="s">
        <v>0</v>
      </c>
      <c r="G1" s="1" t="s">
        <v>1</v>
      </c>
      <c r="H1" s="1"/>
      <c r="I1" s="1"/>
      <c r="J1" s="1" t="s">
        <v>2</v>
      </c>
    </row>
    <row r="2" spans="1:20">
      <c r="F2" s="3">
        <f>+F113</f>
        <v>0</v>
      </c>
      <c r="G2" s="3">
        <f>+G113</f>
        <v>0</v>
      </c>
      <c r="H2" s="4"/>
      <c r="I2" s="4"/>
      <c r="J2" s="3">
        <f>+J113</f>
        <v>0</v>
      </c>
    </row>
    <row r="3" spans="1:20" ht="15.75" thickBot="1"/>
    <row r="4" spans="1:20" ht="70.5" customHeight="1" thickTop="1" thickBot="1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>
      <c r="A5" s="204" t="s">
        <v>14</v>
      </c>
      <c r="B5" s="13"/>
      <c r="C5" s="13"/>
      <c r="D5" s="178"/>
      <c r="E5" s="14">
        <f>+VLOOKUP($A$5,$P$5:$S$30,4,FALSE)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+VLOOKUP($A$5,$P$5:$Q$30,2,FALSE)</f>
        <v>1</v>
      </c>
      <c r="M5" s="17">
        <f>+VLOOKUP($A$5,$P$5:$R$30,3,FALSE)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0">
      <c r="A6" s="205"/>
      <c r="B6" s="13"/>
      <c r="C6" s="13"/>
      <c r="D6" s="179"/>
      <c r="E6" s="14">
        <f>+VLOOKUP($A$5,$P$5:$S$30,4,FALSE)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+VLOOKUP($A$5,$P$5:$Q$30,2,FALSE)</f>
        <v>1</v>
      </c>
      <c r="M6" s="17">
        <f>+VLOOKUP($A$5,$P$5:$R$30,3,FALSE)</f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0" ht="15.75" thickBot="1">
      <c r="A7" s="205"/>
      <c r="B7" s="13"/>
      <c r="C7" s="13"/>
      <c r="D7" s="179"/>
      <c r="E7" s="14">
        <f>+VLOOKUP($A$5,$P$5:$S$30,4,FALSE)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+VLOOKUP($A$5,$P$5:$Q$30,2,FALSE)</f>
        <v>1</v>
      </c>
      <c r="M7" s="17">
        <f>+VLOOKUP($A$5,$P$5:$R$30,3,FALSE)</f>
        <v>1</v>
      </c>
      <c r="N7" s="18"/>
      <c r="P7" s="26" t="s">
        <v>17</v>
      </c>
      <c r="Q7" s="27">
        <v>1</v>
      </c>
      <c r="R7" s="27">
        <v>0.35</v>
      </c>
      <c r="S7" s="28">
        <v>0.79</v>
      </c>
      <c r="T7" s="22"/>
    </row>
    <row r="8" spans="1:20" ht="15.75" thickBot="1">
      <c r="A8" s="205"/>
      <c r="B8" s="13"/>
      <c r="C8" s="13"/>
      <c r="D8" s="179"/>
      <c r="E8" s="14">
        <f>+VLOOKUP($A$5,$P$5:$S$30,4,FALSE)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+VLOOKUP($A$5,$P$5:$Q$30,2,FALSE)</f>
        <v>1</v>
      </c>
      <c r="M8" s="17">
        <f>+VLOOKUP($A$5,$P$5:$R$30,3,FALSE)</f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0" ht="15.75" thickBot="1">
      <c r="A9" s="206"/>
      <c r="B9" s="13"/>
      <c r="C9" s="13"/>
      <c r="D9" s="179"/>
      <c r="E9" s="14">
        <f>+VLOOKUP($A$5,$P$5:$S$30,4,FALSE)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+VLOOKUP($A$5,$P$5:$Q$30,2,FALSE)</f>
        <v>1</v>
      </c>
      <c r="M9" s="17">
        <f>+VLOOKUP($A$5,$P$5:$R$30,3,FALSE)</f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0" ht="15.75" thickBot="1">
      <c r="A10" s="33"/>
      <c r="B10" s="34"/>
      <c r="C10" s="34"/>
      <c r="D10" s="180"/>
      <c r="E10" s="36"/>
      <c r="F10" s="35">
        <f>SUM(F5:F9)</f>
        <v>0</v>
      </c>
      <c r="G10" s="35">
        <f>+MIN($F$113*L10,F10)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+VLOOKUP($A$5,$P$5:$Q$36,2,FALSE)</f>
        <v>1</v>
      </c>
      <c r="M10" s="41">
        <f>+VLOOKUP($A$5,$P$5:$R$36,3,FALSE)</f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0" ht="15.75" thickBot="1">
      <c r="A11" s="207" t="s">
        <v>15</v>
      </c>
      <c r="B11" s="43"/>
      <c r="C11" s="44"/>
      <c r="D11" s="181"/>
      <c r="E11" s="46">
        <f>+VLOOKUP($A$11,$P$5:$S$30,4,FALSE)</f>
        <v>0.94</v>
      </c>
      <c r="F11" s="13">
        <f>D11*E11</f>
        <v>0</v>
      </c>
      <c r="G11" s="13">
        <f t="shared" ref="G11:G25" si="2">+F11*$H$26</f>
        <v>0</v>
      </c>
      <c r="H11" s="13"/>
      <c r="I11" s="13">
        <f t="shared" ref="I11:I25" si="3">+F11*$H$26</f>
        <v>0</v>
      </c>
      <c r="J11" s="15">
        <f t="shared" ref="J11:J25" si="4">MIN($G$26*$M$11,G11)</f>
        <v>0</v>
      </c>
      <c r="K11" s="47"/>
      <c r="L11" s="17">
        <f>+VLOOKUP($A$11,$P$5:$Q$30,2,FALSE)</f>
        <v>1</v>
      </c>
      <c r="M11" s="17">
        <f>+VLOOKUP($A$11,$P$5:$R$30,3,FALSE)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>
      <c r="A12" s="203"/>
      <c r="B12" s="43"/>
      <c r="C12" s="44"/>
      <c r="D12" s="181"/>
      <c r="E12" s="46">
        <f>+VLOOKUP($A$11,$P$5:$S$30,4,FALSE)</f>
        <v>0.94</v>
      </c>
      <c r="F12" s="13">
        <f t="shared" ref="F12:F15" si="5">D12*E12</f>
        <v>0</v>
      </c>
      <c r="G12" s="13">
        <f t="shared" si="2"/>
        <v>0</v>
      </c>
      <c r="H12" s="13"/>
      <c r="I12" s="13">
        <f t="shared" si="3"/>
        <v>0</v>
      </c>
      <c r="J12" s="15">
        <f t="shared" si="4"/>
        <v>0</v>
      </c>
      <c r="K12" s="15"/>
      <c r="L12" s="17">
        <f>+VLOOKUP($A$11,$P$5:$Q$30,2,FALSE)</f>
        <v>1</v>
      </c>
      <c r="M12" s="17">
        <f>+VLOOKUP($A$11,$P$5:$R$30,3,FALSE)</f>
        <v>0.35</v>
      </c>
      <c r="N12" s="42"/>
      <c r="P12" s="48"/>
      <c r="Q12" s="49"/>
      <c r="R12" s="49"/>
      <c r="S12" s="50"/>
      <c r="T12" s="22"/>
    </row>
    <row r="13" spans="1:20" ht="15.75" thickBot="1">
      <c r="A13" s="203"/>
      <c r="B13" s="43"/>
      <c r="C13" s="44"/>
      <c r="D13" s="181"/>
      <c r="E13" s="46">
        <f>+VLOOKUP($A$11,$P$5:$S$30,4,FALSE)</f>
        <v>0.94</v>
      </c>
      <c r="F13" s="13">
        <f t="shared" si="5"/>
        <v>0</v>
      </c>
      <c r="G13" s="13">
        <f t="shared" si="2"/>
        <v>0</v>
      </c>
      <c r="H13" s="13"/>
      <c r="I13" s="13">
        <f t="shared" si="3"/>
        <v>0</v>
      </c>
      <c r="J13" s="15">
        <f t="shared" si="4"/>
        <v>0</v>
      </c>
      <c r="K13" s="15"/>
      <c r="L13" s="17">
        <f>+VLOOKUP($A$11,$P$5:$Q$30,2,FALSE)</f>
        <v>1</v>
      </c>
      <c r="M13" s="17">
        <f>+VLOOKUP($A$11,$P$5:$R$30,3,FALSE)</f>
        <v>0.35</v>
      </c>
      <c r="N13" s="18"/>
      <c r="P13" s="51" t="s">
        <v>57</v>
      </c>
      <c r="Q13" s="52">
        <v>0.9</v>
      </c>
      <c r="R13" s="52">
        <v>0.2</v>
      </c>
      <c r="S13" s="53">
        <v>0.82</v>
      </c>
      <c r="T13" s="22"/>
    </row>
    <row r="14" spans="1:20">
      <c r="A14" s="203"/>
      <c r="B14" s="43"/>
      <c r="C14" s="44"/>
      <c r="D14" s="181"/>
      <c r="E14" s="46">
        <f>+VLOOKUP($A$11,$P$5:$S$30,4,FALSE)</f>
        <v>0.94</v>
      </c>
      <c r="F14" s="13">
        <f t="shared" si="5"/>
        <v>0</v>
      </c>
      <c r="G14" s="13">
        <f t="shared" si="2"/>
        <v>0</v>
      </c>
      <c r="H14" s="13"/>
      <c r="I14" s="13">
        <f t="shared" si="3"/>
        <v>0</v>
      </c>
      <c r="J14" s="15">
        <f t="shared" si="4"/>
        <v>0</v>
      </c>
      <c r="K14" s="15"/>
      <c r="L14" s="17">
        <f>+VLOOKUP($A$11,$P$5:$Q$30,2,FALSE)</f>
        <v>1</v>
      </c>
      <c r="M14" s="17">
        <f>+VLOOKUP($A$11,$P$5:$R$30,3,FALSE)</f>
        <v>0.35</v>
      </c>
      <c r="N14" s="18"/>
      <c r="P14" s="51" t="s">
        <v>55</v>
      </c>
      <c r="Q14" s="52">
        <v>0.9</v>
      </c>
      <c r="R14" s="52">
        <v>0.2</v>
      </c>
      <c r="S14" s="53">
        <v>0.77</v>
      </c>
      <c r="T14" s="22"/>
    </row>
    <row r="15" spans="1:20" ht="15.75" thickBot="1">
      <c r="A15" s="203"/>
      <c r="B15" s="43"/>
      <c r="C15" s="44"/>
      <c r="D15" s="181"/>
      <c r="E15" s="46">
        <f>+VLOOKUP($A$11,$P$5:$S$30,4,FALSE)</f>
        <v>0.94</v>
      </c>
      <c r="F15" s="13">
        <f t="shared" si="5"/>
        <v>0</v>
      </c>
      <c r="G15" s="13">
        <f t="shared" si="2"/>
        <v>0</v>
      </c>
      <c r="H15" s="13"/>
      <c r="I15" s="13">
        <f t="shared" si="3"/>
        <v>0</v>
      </c>
      <c r="J15" s="15">
        <f t="shared" si="4"/>
        <v>0</v>
      </c>
      <c r="K15" s="15"/>
      <c r="L15" s="17">
        <f>+VLOOKUP($A$11,$P$5:$Q$30,2,FALSE)</f>
        <v>1</v>
      </c>
      <c r="M15" s="17">
        <f>+VLOOKUP($A$11,$P$5:$R$30,3,FALSE)</f>
        <v>0.35</v>
      </c>
      <c r="N15" s="18"/>
      <c r="P15" s="54" t="s">
        <v>56</v>
      </c>
      <c r="Q15" s="55">
        <v>0.9</v>
      </c>
      <c r="R15" s="55">
        <v>0.2</v>
      </c>
      <c r="S15" s="56">
        <v>0.72</v>
      </c>
      <c r="T15" s="22"/>
    </row>
    <row r="16" spans="1:20">
      <c r="A16" s="203" t="s">
        <v>16</v>
      </c>
      <c r="B16" s="60"/>
      <c r="C16" s="61"/>
      <c r="D16" s="182"/>
      <c r="E16" s="63">
        <f>+VLOOKUP($A$16,$P$5:$S$30,4,FALSE)</f>
        <v>0.81</v>
      </c>
      <c r="F16" s="13">
        <f>+D16*E16</f>
        <v>0</v>
      </c>
      <c r="G16" s="13">
        <f t="shared" si="2"/>
        <v>0</v>
      </c>
      <c r="H16" s="64"/>
      <c r="I16" s="13">
        <f t="shared" si="3"/>
        <v>0</v>
      </c>
      <c r="J16" s="15">
        <f t="shared" si="4"/>
        <v>0</v>
      </c>
      <c r="K16" s="65"/>
      <c r="L16" s="17">
        <f>+VLOOKUP($A$16,$P$5:$Q$30,2,FALSE)</f>
        <v>1</v>
      </c>
      <c r="M16" s="17">
        <f>+VLOOKUP($A$16,$P$5:$R$30,3,FALSE)</f>
        <v>0.35</v>
      </c>
      <c r="N16" s="18"/>
      <c r="P16" s="57" t="s">
        <v>22</v>
      </c>
      <c r="Q16" s="58">
        <v>1</v>
      </c>
      <c r="R16" s="58">
        <v>0.35</v>
      </c>
      <c r="S16" s="59">
        <v>0.89</v>
      </c>
      <c r="T16" s="22"/>
    </row>
    <row r="17" spans="1:20">
      <c r="A17" s="203"/>
      <c r="B17" s="60"/>
      <c r="C17" s="61"/>
      <c r="D17" s="182"/>
      <c r="E17" s="63">
        <f>+VLOOKUP($A$16,$P$5:$S$30,4,FALSE)</f>
        <v>0.81</v>
      </c>
      <c r="F17" s="13">
        <f>+D17*E17</f>
        <v>0</v>
      </c>
      <c r="G17" s="13">
        <f t="shared" si="2"/>
        <v>0</v>
      </c>
      <c r="H17" s="64"/>
      <c r="I17" s="13">
        <f t="shared" si="3"/>
        <v>0</v>
      </c>
      <c r="J17" s="15">
        <f t="shared" si="4"/>
        <v>0</v>
      </c>
      <c r="K17" s="65"/>
      <c r="L17" s="17">
        <f>+VLOOKUP($A$16,$P$5:$Q$30,2,FALSE)</f>
        <v>1</v>
      </c>
      <c r="M17" s="17">
        <f>+VLOOKUP($A$16,$P$5:$R$30,3,FALSE)</f>
        <v>0.35</v>
      </c>
      <c r="N17" s="18"/>
      <c r="P17" s="66" t="s">
        <v>23</v>
      </c>
      <c r="Q17" s="67">
        <v>1</v>
      </c>
      <c r="R17" s="67">
        <v>0.35</v>
      </c>
      <c r="S17" s="68">
        <v>0.89</v>
      </c>
      <c r="T17" s="22"/>
    </row>
    <row r="18" spans="1:20">
      <c r="A18" s="203"/>
      <c r="B18" s="60"/>
      <c r="C18" s="61"/>
      <c r="D18" s="182"/>
      <c r="E18" s="63">
        <f>+VLOOKUP($A$16,$P$5:$S$30,4,FALSE)</f>
        <v>0.81</v>
      </c>
      <c r="F18" s="13">
        <f t="shared" ref="F18:F20" si="6">+D18*E18</f>
        <v>0</v>
      </c>
      <c r="G18" s="13">
        <f t="shared" si="2"/>
        <v>0</v>
      </c>
      <c r="H18" s="64"/>
      <c r="I18" s="13">
        <f t="shared" si="3"/>
        <v>0</v>
      </c>
      <c r="J18" s="15">
        <f t="shared" si="4"/>
        <v>0</v>
      </c>
      <c r="K18" s="65"/>
      <c r="L18" s="17">
        <f>+VLOOKUP($A$16,$P$5:$Q$30,2,FALSE)</f>
        <v>1</v>
      </c>
      <c r="M18" s="17">
        <f>+VLOOKUP($A$16,$P$5:$R$30,3,FALSE)</f>
        <v>0.35</v>
      </c>
      <c r="N18" s="18"/>
      <c r="P18" s="69" t="s">
        <v>24</v>
      </c>
      <c r="Q18" s="70">
        <v>1</v>
      </c>
      <c r="R18" s="70">
        <v>0.35</v>
      </c>
      <c r="S18" s="71">
        <v>0.88</v>
      </c>
      <c r="T18" s="22"/>
    </row>
    <row r="19" spans="1:20" ht="15.75" thickBot="1">
      <c r="A19" s="203"/>
      <c r="B19" s="60"/>
      <c r="C19" s="61"/>
      <c r="D19" s="182"/>
      <c r="E19" s="63">
        <f>+VLOOKUP($A$16,$P$5:$S$30,4,FALSE)</f>
        <v>0.81</v>
      </c>
      <c r="F19" s="13">
        <f t="shared" si="6"/>
        <v>0</v>
      </c>
      <c r="G19" s="13">
        <f t="shared" si="2"/>
        <v>0</v>
      </c>
      <c r="H19" s="64"/>
      <c r="I19" s="13">
        <f t="shared" si="3"/>
        <v>0</v>
      </c>
      <c r="J19" s="15">
        <f t="shared" si="4"/>
        <v>0</v>
      </c>
      <c r="K19" s="65"/>
      <c r="L19" s="17">
        <f>+VLOOKUP($A$16,$P$5:$Q$30,2,FALSE)</f>
        <v>1</v>
      </c>
      <c r="M19" s="17">
        <f>+VLOOKUP($A$16,$P$5:$R$30,3,FALSE)</f>
        <v>0.35</v>
      </c>
      <c r="N19" s="18"/>
      <c r="O19" s="75"/>
      <c r="P19" s="72" t="s">
        <v>25</v>
      </c>
      <c r="Q19" s="73">
        <v>1</v>
      </c>
      <c r="R19" s="73">
        <v>0.35</v>
      </c>
      <c r="S19" s="74">
        <v>0.86</v>
      </c>
    </row>
    <row r="20" spans="1:20">
      <c r="A20" s="203"/>
      <c r="B20" s="60"/>
      <c r="C20" s="61"/>
      <c r="D20" s="182"/>
      <c r="E20" s="63">
        <f>+VLOOKUP($A$16,$P$5:$S$30,4,FALSE)</f>
        <v>0.81</v>
      </c>
      <c r="F20" s="13">
        <f t="shared" si="6"/>
        <v>0</v>
      </c>
      <c r="G20" s="13">
        <f t="shared" si="2"/>
        <v>0</v>
      </c>
      <c r="H20" s="64"/>
      <c r="I20" s="13">
        <f t="shared" si="3"/>
        <v>0</v>
      </c>
      <c r="J20" s="15">
        <f t="shared" si="4"/>
        <v>0</v>
      </c>
      <c r="K20" s="65"/>
      <c r="L20" s="17">
        <f>+VLOOKUP($A$16,$P$5:$Q$30,2,FALSE)</f>
        <v>1</v>
      </c>
      <c r="M20" s="17">
        <f>+VLOOKUP($A$16,$P$5:$R$30,3,FALSE)</f>
        <v>0.35</v>
      </c>
      <c r="N20" s="42"/>
      <c r="P20" s="76" t="s">
        <v>26</v>
      </c>
      <c r="Q20" s="77">
        <v>1</v>
      </c>
      <c r="R20" s="77">
        <v>0.35</v>
      </c>
      <c r="S20" s="78">
        <v>0.89</v>
      </c>
    </row>
    <row r="21" spans="1:20">
      <c r="A21" s="203" t="s">
        <v>17</v>
      </c>
      <c r="B21" s="82"/>
      <c r="C21" s="83"/>
      <c r="D21" s="183"/>
      <c r="E21" s="85">
        <f>+VLOOKUP($A$21,$P$5:$S$30,4,FALSE)</f>
        <v>0.79</v>
      </c>
      <c r="F21" s="13">
        <f>+D21*E21</f>
        <v>0</v>
      </c>
      <c r="G21" s="13">
        <f t="shared" si="2"/>
        <v>0</v>
      </c>
      <c r="H21" s="64"/>
      <c r="I21" s="13">
        <f t="shared" si="3"/>
        <v>0</v>
      </c>
      <c r="J21" s="15">
        <f t="shared" si="4"/>
        <v>0</v>
      </c>
      <c r="K21" s="65"/>
      <c r="L21" s="17">
        <f t="shared" ref="L21:L26" si="7">+VLOOKUP($A$21,$P$5:$Q$30,2,FALSE)</f>
        <v>1</v>
      </c>
      <c r="M21" s="17">
        <f t="shared" ref="M21:M26" si="8">+VLOOKUP($A$21,$P$5:$R$30,3,FALSE)</f>
        <v>0.35</v>
      </c>
      <c r="N21" s="42"/>
      <c r="P21" s="79" t="s">
        <v>27</v>
      </c>
      <c r="Q21" s="80">
        <v>1</v>
      </c>
      <c r="R21" s="80">
        <v>0.35</v>
      </c>
      <c r="S21" s="81">
        <v>0.85</v>
      </c>
    </row>
    <row r="22" spans="1:20">
      <c r="A22" s="203"/>
      <c r="B22" s="82"/>
      <c r="C22" s="83"/>
      <c r="D22" s="183"/>
      <c r="E22" s="85">
        <f>+VLOOKUP($A$21,$P$5:$S$30,4,FALSE)</f>
        <v>0.79</v>
      </c>
      <c r="F22" s="13">
        <f>+D22*E22</f>
        <v>0</v>
      </c>
      <c r="G22" s="13">
        <f t="shared" si="2"/>
        <v>0</v>
      </c>
      <c r="H22" s="64"/>
      <c r="I22" s="13">
        <f t="shared" si="3"/>
        <v>0</v>
      </c>
      <c r="J22" s="15">
        <f t="shared" si="4"/>
        <v>0</v>
      </c>
      <c r="K22" s="65"/>
      <c r="L22" s="17">
        <f t="shared" si="7"/>
        <v>1</v>
      </c>
      <c r="M22" s="17">
        <f t="shared" si="8"/>
        <v>0.35</v>
      </c>
      <c r="N22" s="18"/>
      <c r="P22" s="79" t="s">
        <v>28</v>
      </c>
      <c r="Q22" s="80">
        <v>1</v>
      </c>
      <c r="R22" s="80">
        <v>0.35</v>
      </c>
      <c r="S22" s="81">
        <v>0.66</v>
      </c>
    </row>
    <row r="23" spans="1:20">
      <c r="A23" s="203"/>
      <c r="B23" s="82"/>
      <c r="C23" s="83"/>
      <c r="D23" s="183"/>
      <c r="E23" s="85">
        <f>+VLOOKUP($A$21,$P$5:$S$30,4,FALSE)</f>
        <v>0.79</v>
      </c>
      <c r="F23" s="13">
        <f t="shared" ref="F23:F25" si="9">+D23*E23</f>
        <v>0</v>
      </c>
      <c r="G23" s="13">
        <f t="shared" si="2"/>
        <v>0</v>
      </c>
      <c r="H23" s="64"/>
      <c r="I23" s="13">
        <f t="shared" si="3"/>
        <v>0</v>
      </c>
      <c r="J23" s="15">
        <f t="shared" si="4"/>
        <v>0</v>
      </c>
      <c r="K23" s="65"/>
      <c r="L23" s="17">
        <f t="shared" si="7"/>
        <v>1</v>
      </c>
      <c r="M23" s="17">
        <f t="shared" si="8"/>
        <v>0.35</v>
      </c>
      <c r="N23" s="18"/>
      <c r="P23" s="86" t="s">
        <v>29</v>
      </c>
      <c r="Q23" s="87">
        <v>1</v>
      </c>
      <c r="R23" s="87">
        <v>0.35</v>
      </c>
      <c r="S23" s="88">
        <v>0.66</v>
      </c>
    </row>
    <row r="24" spans="1:20">
      <c r="A24" s="203"/>
      <c r="B24" s="82"/>
      <c r="C24" s="83"/>
      <c r="D24" s="183"/>
      <c r="E24" s="85">
        <f>+VLOOKUP($A$21,$P$5:$S$30,4,FALSE)</f>
        <v>0.79</v>
      </c>
      <c r="F24" s="13">
        <f t="shared" si="9"/>
        <v>0</v>
      </c>
      <c r="G24" s="13">
        <f t="shared" si="2"/>
        <v>0</v>
      </c>
      <c r="H24" s="64"/>
      <c r="I24" s="13">
        <f t="shared" si="3"/>
        <v>0</v>
      </c>
      <c r="J24" s="15">
        <f t="shared" si="4"/>
        <v>0</v>
      </c>
      <c r="K24" s="65"/>
      <c r="L24" s="17">
        <f t="shared" si="7"/>
        <v>1</v>
      </c>
      <c r="M24" s="17">
        <f t="shared" si="8"/>
        <v>0.35</v>
      </c>
      <c r="N24" s="18"/>
      <c r="P24" s="89" t="s">
        <v>30</v>
      </c>
      <c r="Q24" s="90">
        <v>0.5</v>
      </c>
      <c r="R24" s="90">
        <v>0.4</v>
      </c>
      <c r="S24" s="91">
        <v>0.92</v>
      </c>
    </row>
    <row r="25" spans="1:20" ht="15.75" thickBot="1">
      <c r="A25" s="208"/>
      <c r="B25" s="82"/>
      <c r="C25" s="83"/>
      <c r="D25" s="183"/>
      <c r="E25" s="85">
        <f>+VLOOKUP($A$21,$P$5:$S$30,4,FALSE)</f>
        <v>0.79</v>
      </c>
      <c r="F25" s="13">
        <f t="shared" si="9"/>
        <v>0</v>
      </c>
      <c r="G25" s="13">
        <f t="shared" si="2"/>
        <v>0</v>
      </c>
      <c r="H25" s="64"/>
      <c r="I25" s="13">
        <f t="shared" si="3"/>
        <v>0</v>
      </c>
      <c r="J25" s="15">
        <f t="shared" si="4"/>
        <v>0</v>
      </c>
      <c r="K25" s="65"/>
      <c r="L25" s="17">
        <f t="shared" si="7"/>
        <v>1</v>
      </c>
      <c r="M25" s="17">
        <f t="shared" si="8"/>
        <v>0.35</v>
      </c>
      <c r="N25" s="42"/>
      <c r="P25" s="89" t="s">
        <v>31</v>
      </c>
      <c r="Q25" s="90">
        <v>0.5</v>
      </c>
      <c r="R25" s="90">
        <v>0.4</v>
      </c>
      <c r="S25" s="91">
        <v>0.79</v>
      </c>
    </row>
    <row r="26" spans="1:20" ht="15.75" thickBot="1">
      <c r="A26" s="92" t="s">
        <v>33</v>
      </c>
      <c r="B26" s="34"/>
      <c r="C26" s="93" t="s">
        <v>34</v>
      </c>
      <c r="D26" s="180">
        <f>+SUM(D11:D25)</f>
        <v>0</v>
      </c>
      <c r="E26" s="94"/>
      <c r="F26" s="35">
        <f>SUM(F11:F25)</f>
        <v>0</v>
      </c>
      <c r="G26" s="35">
        <f>+MIN($F$113*L26,F26)</f>
        <v>0</v>
      </c>
      <c r="H26" s="37">
        <f>+IFERROR(G26/F26,0)</f>
        <v>0</v>
      </c>
      <c r="I26" s="35">
        <f>SUM(I11:I25)</f>
        <v>0</v>
      </c>
      <c r="J26" s="38">
        <f>SUM(J11:J25)</f>
        <v>0</v>
      </c>
      <c r="K26" s="39" t="s">
        <v>35</v>
      </c>
      <c r="L26" s="40">
        <f t="shared" si="7"/>
        <v>1</v>
      </c>
      <c r="M26" s="41">
        <f t="shared" si="8"/>
        <v>0.35</v>
      </c>
      <c r="N26" s="42"/>
      <c r="P26" s="89" t="s">
        <v>32</v>
      </c>
      <c r="Q26" s="90">
        <v>0.5</v>
      </c>
      <c r="R26" s="90">
        <v>0.4</v>
      </c>
      <c r="S26" s="91">
        <v>0.77</v>
      </c>
    </row>
    <row r="27" spans="1:20" ht="15.75" thickBot="1">
      <c r="A27" s="209" t="s">
        <v>18</v>
      </c>
      <c r="B27" s="98"/>
      <c r="C27" s="13"/>
      <c r="D27" s="184">
        <f t="shared" ref="D27:D29" si="10">+C27*K27</f>
        <v>0</v>
      </c>
      <c r="E27" s="99">
        <f>+VLOOKUP($A$27,$P$5:$S$30,4,FALSE)</f>
        <v>0.9</v>
      </c>
      <c r="F27" s="13">
        <f t="shared" ref="F27:F29" si="11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+VLOOKUP($A$27,$P$5:$Q$30,2,FALSE)</f>
        <v>1</v>
      </c>
      <c r="M27" s="17">
        <f>+VLOOKUP($A$27,$P$5:$R$30,3,FALSE)</f>
        <v>1</v>
      </c>
      <c r="N27" s="18"/>
      <c r="P27" s="95"/>
      <c r="Q27" s="96"/>
      <c r="R27" s="96"/>
      <c r="S27" s="97"/>
    </row>
    <row r="28" spans="1:20" ht="15.75" thickTop="1">
      <c r="A28" s="205"/>
      <c r="B28" s="13"/>
      <c r="C28" s="13"/>
      <c r="D28" s="184">
        <f t="shared" si="10"/>
        <v>0</v>
      </c>
      <c r="E28" s="99">
        <f>+VLOOKUP($A$27,$P$5:$S$30,4,FALSE)</f>
        <v>0.9</v>
      </c>
      <c r="F28" s="13">
        <f t="shared" si="11"/>
        <v>0</v>
      </c>
      <c r="G28" s="13">
        <f t="shared" ref="G28:G35" si="12">+F28*$H$36</f>
        <v>0</v>
      </c>
      <c r="H28" s="13"/>
      <c r="I28" s="13">
        <f t="shared" ref="I28:I35" si="13">+F28*$H$36</f>
        <v>0</v>
      </c>
      <c r="J28" s="15">
        <f t="shared" ref="J28:J35" si="14">+MIN($G$36*$M$27,G28)</f>
        <v>0</v>
      </c>
      <c r="K28" s="104"/>
      <c r="L28" s="17">
        <f>+VLOOKUP($A$27,$P$5:$Q$30,2,FALSE)</f>
        <v>1</v>
      </c>
      <c r="M28" s="17">
        <f>+VLOOKUP($A$27,$P$5:$R$30,3,FALSE)</f>
        <v>1</v>
      </c>
      <c r="N28" s="18"/>
      <c r="P28" s="101" t="s">
        <v>36</v>
      </c>
      <c r="Q28" s="102">
        <v>1</v>
      </c>
      <c r="R28" s="102">
        <v>0.25</v>
      </c>
      <c r="S28" s="103">
        <v>0.92</v>
      </c>
    </row>
    <row r="29" spans="1:20" ht="15.75" thickBot="1">
      <c r="A29" s="205"/>
      <c r="B29" s="13"/>
      <c r="C29" s="13"/>
      <c r="D29" s="184">
        <f t="shared" si="10"/>
        <v>0</v>
      </c>
      <c r="E29" s="99">
        <f>+VLOOKUP($A$27,$P$5:$S$30,4,FALSE)</f>
        <v>0.9</v>
      </c>
      <c r="F29" s="13">
        <f t="shared" si="11"/>
        <v>0</v>
      </c>
      <c r="G29" s="13">
        <f t="shared" si="12"/>
        <v>0</v>
      </c>
      <c r="H29" s="13"/>
      <c r="I29" s="13">
        <f t="shared" si="13"/>
        <v>0</v>
      </c>
      <c r="J29" s="15">
        <f t="shared" si="14"/>
        <v>0</v>
      </c>
      <c r="K29" s="16"/>
      <c r="L29" s="17">
        <f>+VLOOKUP($A$30,$P$5:$Q$30,2,FALSE)</f>
        <v>1</v>
      </c>
      <c r="M29" s="17">
        <f>+VLOOKUP($A$27,$P$5:$R$30,3,FALSE)</f>
        <v>1</v>
      </c>
      <c r="N29" s="42"/>
      <c r="P29" s="105" t="s">
        <v>37</v>
      </c>
      <c r="Q29" s="106">
        <v>1</v>
      </c>
      <c r="R29" s="106">
        <v>0.25</v>
      </c>
      <c r="S29" s="107">
        <v>0.79</v>
      </c>
    </row>
    <row r="30" spans="1:20" ht="15.75" thickBot="1">
      <c r="A30" s="209" t="s">
        <v>19</v>
      </c>
      <c r="B30" s="13"/>
      <c r="C30" s="13"/>
      <c r="D30" s="184">
        <f>+C30*K30</f>
        <v>0</v>
      </c>
      <c r="E30" s="99">
        <f>+VLOOKUP($A$30,$P$5:$S$30,4,FALSE)</f>
        <v>0.89</v>
      </c>
      <c r="F30" s="13">
        <f>+D30*E30</f>
        <v>0</v>
      </c>
      <c r="G30" s="13">
        <f t="shared" si="12"/>
        <v>0</v>
      </c>
      <c r="H30" s="13"/>
      <c r="I30" s="13">
        <f t="shared" si="13"/>
        <v>0</v>
      </c>
      <c r="J30" s="15">
        <f t="shared" si="14"/>
        <v>0</v>
      </c>
      <c r="K30" s="100"/>
      <c r="L30" s="17">
        <f>+VLOOKUP($A$27,$P$5:$Q$30,2,FALSE)</f>
        <v>1</v>
      </c>
      <c r="M30" s="17">
        <f>+VLOOKUP($A$30,$P$5:$R$30,3,FALSE)</f>
        <v>1</v>
      </c>
      <c r="N30" s="18"/>
      <c r="P30" s="108" t="s">
        <v>38</v>
      </c>
      <c r="Q30" s="109">
        <v>1</v>
      </c>
      <c r="R30" s="110">
        <v>0.25</v>
      </c>
      <c r="S30" s="111">
        <v>0.77</v>
      </c>
    </row>
    <row r="31" spans="1:20" ht="15.75" thickBot="1">
      <c r="A31" s="205"/>
      <c r="B31" s="13"/>
      <c r="C31" s="13"/>
      <c r="D31" s="184">
        <f t="shared" ref="D31:D32" si="15">+C31*K31</f>
        <v>0</v>
      </c>
      <c r="E31" s="99">
        <f>+VLOOKUP($A$30,$P$5:$S$30,4,FALSE)</f>
        <v>0.89</v>
      </c>
      <c r="F31" s="13">
        <f t="shared" ref="F31:F32" si="16">+D31*E31</f>
        <v>0</v>
      </c>
      <c r="G31" s="13">
        <f t="shared" si="12"/>
        <v>0</v>
      </c>
      <c r="H31" s="13"/>
      <c r="I31" s="13">
        <f t="shared" si="13"/>
        <v>0</v>
      </c>
      <c r="J31" s="15">
        <f t="shared" si="14"/>
        <v>0</v>
      </c>
      <c r="K31" s="16"/>
      <c r="L31" s="17">
        <f>+VLOOKUP($A$27,$P$5:$Q$30,2,FALSE)</f>
        <v>1</v>
      </c>
      <c r="M31" s="17">
        <f>+VLOOKUP($A$30,$P$5:$R$30,3,FALSE)</f>
        <v>1</v>
      </c>
      <c r="N31" s="18"/>
      <c r="P31" s="112" t="s">
        <v>39</v>
      </c>
      <c r="Q31" s="113">
        <v>0.25</v>
      </c>
      <c r="R31" s="113">
        <v>1</v>
      </c>
      <c r="S31" s="114">
        <v>0.88</v>
      </c>
    </row>
    <row r="32" spans="1:20" ht="15.75" thickBot="1">
      <c r="A32" s="205"/>
      <c r="B32" s="13"/>
      <c r="C32" s="13"/>
      <c r="D32" s="184">
        <f t="shared" si="15"/>
        <v>0</v>
      </c>
      <c r="E32" s="99">
        <f>+VLOOKUP($A$30,$P$5:$S$30,4,FALSE)</f>
        <v>0.89</v>
      </c>
      <c r="F32" s="13">
        <f t="shared" si="16"/>
        <v>0</v>
      </c>
      <c r="G32" s="13">
        <f t="shared" si="12"/>
        <v>0</v>
      </c>
      <c r="H32" s="13"/>
      <c r="I32" s="13">
        <f t="shared" si="13"/>
        <v>0</v>
      </c>
      <c r="J32" s="15">
        <f t="shared" si="14"/>
        <v>0</v>
      </c>
      <c r="K32" s="16"/>
      <c r="L32" s="17">
        <f>+VLOOKUP($A$27,$P$5:$Q$30,2,FALSE)</f>
        <v>1</v>
      </c>
      <c r="M32" s="17">
        <f>+VLOOKUP($A$30,$P$5:$R$30,3,FALSE)</f>
        <v>1</v>
      </c>
      <c r="N32" s="18"/>
      <c r="P32" s="115" t="s">
        <v>40</v>
      </c>
      <c r="Q32" s="116">
        <v>0.5</v>
      </c>
      <c r="R32" s="116">
        <v>0.2</v>
      </c>
      <c r="S32" s="117">
        <v>0.87</v>
      </c>
    </row>
    <row r="33" spans="1:24" ht="15.75" thickBot="1">
      <c r="A33" s="209" t="s">
        <v>21</v>
      </c>
      <c r="B33" s="13"/>
      <c r="C33" s="13"/>
      <c r="D33" s="184">
        <f>+C33*K33</f>
        <v>0</v>
      </c>
      <c r="E33" s="99">
        <f>+VLOOKUP($A$33,$P$4:$S$31,4,0)</f>
        <v>0.89</v>
      </c>
      <c r="F33" s="13">
        <f>+D33*E33</f>
        <v>0</v>
      </c>
      <c r="G33" s="13">
        <f t="shared" si="12"/>
        <v>0</v>
      </c>
      <c r="H33" s="13"/>
      <c r="I33" s="13">
        <f t="shared" si="13"/>
        <v>0</v>
      </c>
      <c r="J33" s="15">
        <f t="shared" si="14"/>
        <v>0</v>
      </c>
      <c r="K33" s="118"/>
      <c r="L33" s="17">
        <f>+VLOOKUP($A$33,$P$5:$Q$30,2,FALSE)</f>
        <v>1</v>
      </c>
      <c r="M33" s="17">
        <f>+VLOOKUP($A$33,$P$5:$R$30,3,FALSE)</f>
        <v>1</v>
      </c>
      <c r="N33" s="29"/>
      <c r="P33" s="115" t="s">
        <v>41</v>
      </c>
      <c r="Q33" s="116">
        <v>0.5</v>
      </c>
      <c r="R33" s="116">
        <v>0.2</v>
      </c>
      <c r="S33" s="117">
        <v>0.96</v>
      </c>
    </row>
    <row r="34" spans="1:24" ht="15.75" thickBot="1">
      <c r="A34" s="205"/>
      <c r="B34" s="13"/>
      <c r="C34" s="13"/>
      <c r="D34" s="184">
        <f t="shared" ref="D34:D35" si="17">+C34*K34</f>
        <v>0</v>
      </c>
      <c r="E34" s="99">
        <f>+VLOOKUP($A$33,$P$4:$S$31,4,0)</f>
        <v>0.89</v>
      </c>
      <c r="F34" s="13">
        <f t="shared" ref="F34:F35" si="18">+D34*E34</f>
        <v>0</v>
      </c>
      <c r="G34" s="13">
        <f t="shared" si="12"/>
        <v>0</v>
      </c>
      <c r="H34" s="13"/>
      <c r="I34" s="13">
        <f t="shared" si="13"/>
        <v>0</v>
      </c>
      <c r="J34" s="15">
        <f t="shared" si="14"/>
        <v>0</v>
      </c>
      <c r="K34" s="16"/>
      <c r="L34" s="17">
        <f>+VLOOKUP($A$33,$P$5:$Q$30,2,FALSE)</f>
        <v>1</v>
      </c>
      <c r="M34" s="17">
        <f>+VLOOKUP($A$33,$P$5:$R$30,3,FALSE)</f>
        <v>1</v>
      </c>
      <c r="N34" s="18"/>
      <c r="O34" s="122"/>
      <c r="P34" s="115" t="s">
        <v>45</v>
      </c>
      <c r="Q34" s="116">
        <v>0.5</v>
      </c>
      <c r="R34" s="116">
        <v>0.2</v>
      </c>
      <c r="S34" s="117">
        <v>0.98</v>
      </c>
    </row>
    <row r="35" spans="1:24" ht="15.75" thickBot="1">
      <c r="A35" s="205"/>
      <c r="B35" s="13"/>
      <c r="C35" s="13"/>
      <c r="D35" s="184">
        <f t="shared" si="17"/>
        <v>0</v>
      </c>
      <c r="E35" s="99">
        <f>+VLOOKUP($A$33,$P$4:$S$31,4,0)</f>
        <v>0.89</v>
      </c>
      <c r="F35" s="13">
        <f t="shared" si="18"/>
        <v>0</v>
      </c>
      <c r="G35" s="13">
        <f t="shared" si="12"/>
        <v>0</v>
      </c>
      <c r="H35" s="13"/>
      <c r="I35" s="13">
        <f t="shared" si="13"/>
        <v>0</v>
      </c>
      <c r="J35" s="15">
        <f t="shared" si="14"/>
        <v>0</v>
      </c>
      <c r="K35" s="16"/>
      <c r="L35" s="17">
        <f>+VLOOKUP($A$33,$P$5:$Q$30,2,FALSE)</f>
        <v>1</v>
      </c>
      <c r="M35" s="17">
        <f>+VLOOKUP($A$33,$P$5:$R$30,3,FALSE)</f>
        <v>1</v>
      </c>
      <c r="N35" s="18"/>
      <c r="P35" s="119" t="s">
        <v>42</v>
      </c>
      <c r="Q35" s="120">
        <v>0.5</v>
      </c>
      <c r="R35" s="120">
        <v>1</v>
      </c>
      <c r="S35" s="121">
        <v>1</v>
      </c>
    </row>
    <row r="36" spans="1:24" ht="15.75" thickBot="1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+MIN($F$113*L36,F36)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+VLOOKUP($A$27,$P$5:$Q$30,2,FALSE)</f>
        <v>1</v>
      </c>
      <c r="M36" s="41">
        <f>+VLOOKUP($A$27,$P$5:$R$30,3,FALSE)</f>
        <v>1</v>
      </c>
      <c r="N36" s="18"/>
      <c r="P36" s="123"/>
      <c r="Q36" s="124"/>
      <c r="R36" s="124"/>
      <c r="S36" s="125"/>
    </row>
    <row r="37" spans="1:24" ht="15.75" thickBot="1">
      <c r="A37" s="207" t="s">
        <v>57</v>
      </c>
      <c r="B37" s="130"/>
      <c r="C37" s="45"/>
      <c r="D37" s="185"/>
      <c r="E37" s="46">
        <f>+VLOOKUP($A$37,$P$5:$S$30,4,FALSE)</f>
        <v>0.82</v>
      </c>
      <c r="F37" s="131">
        <f t="shared" ref="F37:F44" si="19">+D37*E37</f>
        <v>0</v>
      </c>
      <c r="G37" s="131">
        <f t="shared" ref="G37:G40" si="20">+F37*$H$49</f>
        <v>0</v>
      </c>
      <c r="H37" s="131"/>
      <c r="I37" s="131">
        <f t="shared" ref="I37:I40" si="21">+F37*$H$49</f>
        <v>0</v>
      </c>
      <c r="J37" s="15">
        <f t="shared" ref="J37:J40" si="22">+MIN($G$49*$M$41,G37)</f>
        <v>0</v>
      </c>
      <c r="K37" s="132"/>
      <c r="L37" s="17">
        <f t="shared" ref="L37:L49" si="23">+VLOOKUP($A$41,$P$5:$Q$30,2,FALSE)</f>
        <v>0.9</v>
      </c>
      <c r="M37" s="17">
        <f t="shared" ref="M37:M49" si="24">+VLOOKUP($A$41,$P$5:$R$30,3,FALSE)</f>
        <v>0.2</v>
      </c>
      <c r="N37" s="18"/>
      <c r="P37" s="126" t="s">
        <v>49</v>
      </c>
      <c r="Q37" s="127"/>
      <c r="R37" s="127"/>
      <c r="S37" s="128"/>
    </row>
    <row r="38" spans="1:24">
      <c r="A38" s="203"/>
      <c r="B38" s="130"/>
      <c r="C38" s="45"/>
      <c r="D38" s="185"/>
      <c r="E38" s="46">
        <f t="shared" ref="E38:E40" si="25">+VLOOKUP($A$37,$P$5:$S$30,4,FALSE)</f>
        <v>0.82</v>
      </c>
      <c r="F38" s="131">
        <f t="shared" si="19"/>
        <v>0</v>
      </c>
      <c r="G38" s="131">
        <f t="shared" si="20"/>
        <v>0</v>
      </c>
      <c r="H38" s="131"/>
      <c r="I38" s="131">
        <f t="shared" si="21"/>
        <v>0</v>
      </c>
      <c r="J38" s="15">
        <f t="shared" si="22"/>
        <v>0</v>
      </c>
      <c r="K38" s="131"/>
      <c r="L38" s="17">
        <f t="shared" si="23"/>
        <v>0.9</v>
      </c>
      <c r="M38" s="17">
        <f t="shared" si="24"/>
        <v>0.2</v>
      </c>
      <c r="N38" s="18"/>
    </row>
    <row r="39" spans="1:24">
      <c r="A39" s="203"/>
      <c r="B39" s="130"/>
      <c r="C39" s="45"/>
      <c r="D39" s="185"/>
      <c r="E39" s="46">
        <f t="shared" si="25"/>
        <v>0.82</v>
      </c>
      <c r="F39" s="131">
        <f t="shared" si="19"/>
        <v>0</v>
      </c>
      <c r="G39" s="131">
        <f t="shared" si="20"/>
        <v>0</v>
      </c>
      <c r="H39" s="131"/>
      <c r="I39" s="131">
        <f t="shared" si="21"/>
        <v>0</v>
      </c>
      <c r="J39" s="15">
        <f t="shared" si="22"/>
        <v>0</v>
      </c>
      <c r="K39" s="131"/>
      <c r="L39" s="17">
        <f t="shared" si="23"/>
        <v>0.9</v>
      </c>
      <c r="M39" s="17">
        <f t="shared" si="24"/>
        <v>0.2</v>
      </c>
      <c r="N39" s="18"/>
      <c r="T39" s="201"/>
      <c r="U39" s="201"/>
      <c r="V39" s="201"/>
      <c r="W39" s="201"/>
    </row>
    <row r="40" spans="1:24" ht="15.75" thickBot="1">
      <c r="A40" s="203"/>
      <c r="B40" s="130"/>
      <c r="C40" s="45"/>
      <c r="D40" s="185"/>
      <c r="E40" s="46">
        <f t="shared" si="25"/>
        <v>0.82</v>
      </c>
      <c r="F40" s="131">
        <f t="shared" si="19"/>
        <v>0</v>
      </c>
      <c r="G40" s="131">
        <f t="shared" si="20"/>
        <v>0</v>
      </c>
      <c r="H40" s="131"/>
      <c r="I40" s="131">
        <f t="shared" si="21"/>
        <v>0</v>
      </c>
      <c r="J40" s="15">
        <f t="shared" si="22"/>
        <v>0</v>
      </c>
      <c r="K40" s="131"/>
      <c r="L40" s="17">
        <f t="shared" si="23"/>
        <v>0.9</v>
      </c>
      <c r="M40" s="17">
        <f t="shared" si="24"/>
        <v>0.2</v>
      </c>
      <c r="N40" s="18"/>
    </row>
    <row r="41" spans="1:24">
      <c r="A41" s="207" t="s">
        <v>55</v>
      </c>
      <c r="B41" s="130"/>
      <c r="C41" s="45"/>
      <c r="D41" s="185"/>
      <c r="E41" s="46">
        <f>+VLOOKUP($A$41,$P$5:$S$30,4,FALSE)</f>
        <v>0.77</v>
      </c>
      <c r="F41" s="131">
        <f t="shared" si="19"/>
        <v>0</v>
      </c>
      <c r="G41" s="131">
        <f t="shared" ref="G41:G48" si="26">+F41*$H$49</f>
        <v>0</v>
      </c>
      <c r="H41" s="131"/>
      <c r="I41" s="131">
        <f t="shared" ref="I41:I48" si="27">+F41*$H$49</f>
        <v>0</v>
      </c>
      <c r="J41" s="15">
        <f t="shared" ref="J41:J48" si="28">+MIN($G$49*$M$41,G41)</f>
        <v>0</v>
      </c>
      <c r="K41" s="132"/>
      <c r="L41" s="17">
        <f t="shared" si="23"/>
        <v>0.9</v>
      </c>
      <c r="M41" s="17">
        <f t="shared" si="24"/>
        <v>0.2</v>
      </c>
      <c r="N41" s="18"/>
      <c r="P41" s="197" t="s">
        <v>47</v>
      </c>
      <c r="Q41" s="197"/>
      <c r="R41" s="197"/>
      <c r="S41" s="197"/>
      <c r="T41" s="197"/>
      <c r="U41" s="197"/>
      <c r="V41" s="197"/>
      <c r="W41" s="197"/>
    </row>
    <row r="42" spans="1:24">
      <c r="A42" s="203"/>
      <c r="B42" s="130"/>
      <c r="C42" s="45"/>
      <c r="D42" s="185"/>
      <c r="E42" s="46">
        <f>+VLOOKUP($A$41,$P$5:$S$30,4,FALSE)</f>
        <v>0.77</v>
      </c>
      <c r="F42" s="131">
        <f t="shared" si="19"/>
        <v>0</v>
      </c>
      <c r="G42" s="131">
        <f t="shared" si="26"/>
        <v>0</v>
      </c>
      <c r="H42" s="131"/>
      <c r="I42" s="131">
        <f t="shared" si="27"/>
        <v>0</v>
      </c>
      <c r="J42" s="15">
        <f t="shared" si="28"/>
        <v>0</v>
      </c>
      <c r="K42" s="131"/>
      <c r="L42" s="17">
        <f t="shared" si="23"/>
        <v>0.9</v>
      </c>
      <c r="M42" s="17">
        <f t="shared" si="24"/>
        <v>0.2</v>
      </c>
      <c r="N42" s="18"/>
    </row>
    <row r="43" spans="1:24">
      <c r="A43" s="203"/>
      <c r="B43" s="130"/>
      <c r="C43" s="45"/>
      <c r="D43" s="185"/>
      <c r="E43" s="46">
        <f>+VLOOKUP($A$41,$P$5:$S$30,4,FALSE)</f>
        <v>0.77</v>
      </c>
      <c r="F43" s="131">
        <f t="shared" si="19"/>
        <v>0</v>
      </c>
      <c r="G43" s="131">
        <f t="shared" si="26"/>
        <v>0</v>
      </c>
      <c r="H43" s="131"/>
      <c r="I43" s="131">
        <f t="shared" si="27"/>
        <v>0</v>
      </c>
      <c r="J43" s="15">
        <f t="shared" si="28"/>
        <v>0</v>
      </c>
      <c r="K43" s="131"/>
      <c r="L43" s="17">
        <f t="shared" si="23"/>
        <v>0.9</v>
      </c>
      <c r="M43" s="17">
        <f t="shared" si="24"/>
        <v>0.2</v>
      </c>
      <c r="N43" s="18"/>
      <c r="P43" s="5"/>
      <c r="Q43" s="5"/>
      <c r="R43" s="5"/>
      <c r="S43" s="5"/>
      <c r="T43" s="201"/>
      <c r="U43" s="201"/>
      <c r="V43" s="201"/>
      <c r="W43" s="201"/>
      <c r="X43" s="5"/>
    </row>
    <row r="44" spans="1:24">
      <c r="A44" s="203"/>
      <c r="B44" s="130"/>
      <c r="C44" s="45"/>
      <c r="D44" s="185"/>
      <c r="E44" s="46">
        <f>+VLOOKUP($A$41,$P$5:$S$30,4,FALSE)</f>
        <v>0.77</v>
      </c>
      <c r="F44" s="131">
        <f t="shared" si="19"/>
        <v>0</v>
      </c>
      <c r="G44" s="131">
        <f t="shared" si="26"/>
        <v>0</v>
      </c>
      <c r="H44" s="131"/>
      <c r="I44" s="131">
        <f t="shared" si="27"/>
        <v>0</v>
      </c>
      <c r="J44" s="15">
        <f t="shared" si="28"/>
        <v>0</v>
      </c>
      <c r="K44" s="131"/>
      <c r="L44" s="17">
        <f t="shared" si="23"/>
        <v>0.9</v>
      </c>
      <c r="M44" s="17">
        <f t="shared" si="24"/>
        <v>0.2</v>
      </c>
      <c r="N44" s="18"/>
      <c r="P44" s="201"/>
      <c r="Q44" s="201"/>
      <c r="R44" s="201"/>
      <c r="S44" s="201"/>
      <c r="T44" s="5"/>
      <c r="U44" s="5"/>
      <c r="V44" s="5"/>
      <c r="W44" s="5"/>
      <c r="X44" s="5"/>
    </row>
    <row r="45" spans="1:24">
      <c r="A45" s="210" t="s">
        <v>56</v>
      </c>
      <c r="B45" s="133"/>
      <c r="C45" s="134"/>
      <c r="D45" s="186"/>
      <c r="E45" s="63">
        <f>+VLOOKUP($A$45,$P$5:$S$30,4,FALSE)</f>
        <v>0.72</v>
      </c>
      <c r="F45" s="13">
        <f t="shared" ref="F45" si="29">+D45*E45</f>
        <v>0</v>
      </c>
      <c r="G45" s="13">
        <f t="shared" si="26"/>
        <v>0</v>
      </c>
      <c r="H45" s="135"/>
      <c r="I45" s="13">
        <f t="shared" si="27"/>
        <v>0</v>
      </c>
      <c r="J45" s="15">
        <f t="shared" si="28"/>
        <v>0</v>
      </c>
      <c r="K45" s="65"/>
      <c r="L45" s="17">
        <f t="shared" si="23"/>
        <v>0.9</v>
      </c>
      <c r="M45" s="17">
        <f t="shared" si="24"/>
        <v>0.2</v>
      </c>
      <c r="N45" s="18"/>
    </row>
    <row r="46" spans="1:24">
      <c r="A46" s="211"/>
      <c r="B46" s="133"/>
      <c r="C46" s="134"/>
      <c r="D46" s="186"/>
      <c r="E46" s="63">
        <f>+VLOOKUP($A$45,$P$5:$S$30,4,FALSE)</f>
        <v>0.72</v>
      </c>
      <c r="F46" s="13">
        <f>+D46*E46</f>
        <v>0</v>
      </c>
      <c r="G46" s="13">
        <f t="shared" si="26"/>
        <v>0</v>
      </c>
      <c r="H46" s="64"/>
      <c r="I46" s="13">
        <f t="shared" si="27"/>
        <v>0</v>
      </c>
      <c r="J46" s="15">
        <f t="shared" si="28"/>
        <v>0</v>
      </c>
      <c r="K46" s="65"/>
      <c r="L46" s="17">
        <f t="shared" si="23"/>
        <v>0.9</v>
      </c>
      <c r="M46" s="17">
        <f t="shared" si="24"/>
        <v>0.2</v>
      </c>
      <c r="N46" s="18"/>
    </row>
    <row r="47" spans="1:24">
      <c r="A47" s="211"/>
      <c r="B47" s="133"/>
      <c r="C47" s="134"/>
      <c r="D47" s="186"/>
      <c r="E47" s="63">
        <f>+VLOOKUP($A$45,$P$5:$S$30,4,FALSE)</f>
        <v>0.72</v>
      </c>
      <c r="F47" s="13">
        <f t="shared" ref="F47:F48" si="30">+D47*E47</f>
        <v>0</v>
      </c>
      <c r="G47" s="13">
        <f t="shared" si="26"/>
        <v>0</v>
      </c>
      <c r="H47" s="64"/>
      <c r="I47" s="13">
        <f t="shared" si="27"/>
        <v>0</v>
      </c>
      <c r="J47" s="15">
        <f t="shared" si="28"/>
        <v>0</v>
      </c>
      <c r="K47" s="65"/>
      <c r="L47" s="17">
        <f t="shared" si="23"/>
        <v>0.9</v>
      </c>
      <c r="M47" s="17">
        <f t="shared" si="24"/>
        <v>0.2</v>
      </c>
      <c r="N47" s="18"/>
    </row>
    <row r="48" spans="1:24" ht="15.75" thickBot="1">
      <c r="A48" s="212"/>
      <c r="B48" s="133"/>
      <c r="C48" s="134"/>
      <c r="D48" s="186"/>
      <c r="E48" s="63">
        <f>+VLOOKUP($A$45,$P$5:$S$30,4,FALSE)</f>
        <v>0.72</v>
      </c>
      <c r="F48" s="13">
        <f t="shared" si="30"/>
        <v>0</v>
      </c>
      <c r="G48" s="13">
        <f t="shared" si="26"/>
        <v>0</v>
      </c>
      <c r="H48" s="64"/>
      <c r="I48" s="13">
        <f t="shared" si="27"/>
        <v>0</v>
      </c>
      <c r="J48" s="15">
        <f t="shared" si="28"/>
        <v>0</v>
      </c>
      <c r="K48" s="65"/>
      <c r="L48" s="17">
        <f t="shared" si="23"/>
        <v>0.9</v>
      </c>
      <c r="M48" s="17">
        <f t="shared" si="24"/>
        <v>0.2</v>
      </c>
      <c r="N48" s="18"/>
    </row>
    <row r="49" spans="1:16" ht="15.75" thickBot="1">
      <c r="A49" s="136"/>
      <c r="B49" s="34"/>
      <c r="C49" s="93"/>
      <c r="D49" s="180">
        <f>SUM(D37:D48)</f>
        <v>0</v>
      </c>
      <c r="E49" s="36"/>
      <c r="F49" s="35">
        <f>SUM(F37:F48)</f>
        <v>0</v>
      </c>
      <c r="G49" s="35">
        <f>+MIN($F$113*L49,F49)</f>
        <v>0</v>
      </c>
      <c r="H49" s="137">
        <f>+IFERROR(G49/F49,0)</f>
        <v>0</v>
      </c>
      <c r="I49" s="35">
        <f>SUM(I37:I48)</f>
        <v>0</v>
      </c>
      <c r="J49" s="38">
        <f>SUM(J37:J48)</f>
        <v>0</v>
      </c>
      <c r="K49" s="39" t="s">
        <v>35</v>
      </c>
      <c r="L49" s="40">
        <f t="shared" si="23"/>
        <v>0.9</v>
      </c>
      <c r="M49" s="41">
        <f t="shared" si="24"/>
        <v>0.2</v>
      </c>
      <c r="N49" s="18"/>
    </row>
    <row r="50" spans="1:16">
      <c r="A50" s="207" t="s">
        <v>22</v>
      </c>
      <c r="B50" s="130"/>
      <c r="C50" s="45"/>
      <c r="D50" s="187">
        <f>C50*K50</f>
        <v>0</v>
      </c>
      <c r="E50" s="138">
        <f>+VLOOKUP($A$50,P4:$S$37,4,0)</f>
        <v>0.89</v>
      </c>
      <c r="F50" s="13">
        <f>+D50*E50</f>
        <v>0</v>
      </c>
      <c r="G50" s="13">
        <f t="shared" ref="G50:G61" si="31">+F50*$H$62</f>
        <v>0</v>
      </c>
      <c r="H50" s="64"/>
      <c r="I50" s="13">
        <f>+F50*$H$62</f>
        <v>0</v>
      </c>
      <c r="J50" s="15">
        <f>+MIN($G$62*$M$50,G50)</f>
        <v>0</v>
      </c>
      <c r="K50" s="139"/>
      <c r="L50" s="17">
        <f>+VLOOKUP($A$50,$P$5:$Q$30,2,FALSE)</f>
        <v>1</v>
      </c>
      <c r="M50" s="17">
        <f>+VLOOKUP($A$50,$P$5:$R$30,3,FALSE)</f>
        <v>0.35</v>
      </c>
      <c r="N50" s="18"/>
    </row>
    <row r="51" spans="1:16">
      <c r="A51" s="203"/>
      <c r="B51" s="130"/>
      <c r="C51" s="45"/>
      <c r="D51" s="187">
        <f t="shared" ref="D51:D61" si="32">+C51*K51</f>
        <v>0</v>
      </c>
      <c r="E51" s="138">
        <f>+VLOOKUP($A$50,P5:$S$37,4,0)</f>
        <v>0.89</v>
      </c>
      <c r="F51" s="13">
        <f>+D51*E51</f>
        <v>0</v>
      </c>
      <c r="G51" s="13">
        <f t="shared" si="31"/>
        <v>0</v>
      </c>
      <c r="H51" s="64"/>
      <c r="I51" s="13">
        <f>+F51*$H$62</f>
        <v>0</v>
      </c>
      <c r="J51" s="15">
        <f t="shared" ref="J51:J61" si="33">+MIN($G$62*$M$50,G51)</f>
        <v>0</v>
      </c>
      <c r="K51" s="140"/>
      <c r="L51" s="17">
        <f>+VLOOKUP($A$50,$P$5:$Q$30,2,FALSE)</f>
        <v>1</v>
      </c>
      <c r="M51" s="17">
        <f>+VLOOKUP($A$50,$P$5:$R$30,3,FALSE)</f>
        <v>0.35</v>
      </c>
      <c r="N51" s="18"/>
    </row>
    <row r="52" spans="1:16">
      <c r="A52" s="203"/>
      <c r="B52" s="130"/>
      <c r="C52" s="45"/>
      <c r="D52" s="187">
        <f t="shared" si="32"/>
        <v>0</v>
      </c>
      <c r="E52" s="138">
        <f>+VLOOKUP($A$50,P6:$S$37,4,0)</f>
        <v>0.89</v>
      </c>
      <c r="F52" s="13">
        <f t="shared" ref="F52:F61" si="34">+D52*E52</f>
        <v>0</v>
      </c>
      <c r="G52" s="13">
        <f t="shared" si="31"/>
        <v>0</v>
      </c>
      <c r="H52" s="64"/>
      <c r="I52" s="13">
        <f t="shared" ref="I52:I61" si="35">+F52*$H$49</f>
        <v>0</v>
      </c>
      <c r="J52" s="15">
        <f t="shared" si="33"/>
        <v>0</v>
      </c>
      <c r="K52" s="140"/>
      <c r="L52" s="17">
        <f>+VLOOKUP($A$50,$P$5:$Q$30,2,FALSE)</f>
        <v>1</v>
      </c>
      <c r="M52" s="17">
        <f>+VLOOKUP($A$50,$P$5:$R$30,3,FALSE)</f>
        <v>0.35</v>
      </c>
      <c r="N52" s="29"/>
      <c r="P52" s="141"/>
    </row>
    <row r="53" spans="1:16">
      <c r="A53" s="203" t="s">
        <v>23</v>
      </c>
      <c r="B53" s="133"/>
      <c r="C53" s="134"/>
      <c r="D53" s="188">
        <f t="shared" si="32"/>
        <v>0</v>
      </c>
      <c r="E53" s="63">
        <f>+VLOOKUP($A$53,P4:$S$37,4,0)</f>
        <v>0.89</v>
      </c>
      <c r="F53" s="13">
        <f t="shared" si="34"/>
        <v>0</v>
      </c>
      <c r="G53" s="13">
        <f t="shared" si="31"/>
        <v>0</v>
      </c>
      <c r="H53" s="64"/>
      <c r="I53" s="13">
        <f t="shared" si="35"/>
        <v>0</v>
      </c>
      <c r="J53" s="15">
        <f t="shared" si="33"/>
        <v>0</v>
      </c>
      <c r="K53" s="140"/>
      <c r="L53" s="17">
        <f>+VLOOKUP($A$53,$P$5:$Q$30,2,FALSE)</f>
        <v>1</v>
      </c>
      <c r="M53" s="17">
        <f>+VLOOKUP($A$53,$P$5:$R$30,3,FALSE)</f>
        <v>0.35</v>
      </c>
      <c r="N53" s="29"/>
      <c r="P53" s="142"/>
    </row>
    <row r="54" spans="1:16">
      <c r="A54" s="203"/>
      <c r="B54" s="133"/>
      <c r="C54" s="134"/>
      <c r="D54" s="188">
        <f t="shared" si="32"/>
        <v>0</v>
      </c>
      <c r="E54" s="63">
        <f>+VLOOKUP($A$53,P5:$S$37,4,0)</f>
        <v>0.89</v>
      </c>
      <c r="F54" s="13">
        <f t="shared" si="34"/>
        <v>0</v>
      </c>
      <c r="G54" s="13">
        <f t="shared" si="31"/>
        <v>0</v>
      </c>
      <c r="H54" s="64"/>
      <c r="I54" s="13">
        <f t="shared" si="35"/>
        <v>0</v>
      </c>
      <c r="J54" s="15">
        <f t="shared" si="33"/>
        <v>0</v>
      </c>
      <c r="K54" s="140"/>
      <c r="L54" s="17">
        <f>+VLOOKUP($A$53,$P$5:$Q$30,2,FALSE)</f>
        <v>1</v>
      </c>
      <c r="M54" s="17">
        <f>+VLOOKUP($A$53,$P$5:$R$30,3,FALSE)</f>
        <v>0.35</v>
      </c>
      <c r="N54" s="29"/>
      <c r="O54" s="75"/>
    </row>
    <row r="55" spans="1:16">
      <c r="A55" s="203"/>
      <c r="B55" s="133"/>
      <c r="C55" s="134"/>
      <c r="D55" s="188">
        <f t="shared" si="32"/>
        <v>0</v>
      </c>
      <c r="E55" s="63">
        <f>+VLOOKUP($A$53,P6:$S$37,4,0)</f>
        <v>0.89</v>
      </c>
      <c r="F55" s="13">
        <f t="shared" si="34"/>
        <v>0</v>
      </c>
      <c r="G55" s="13">
        <f t="shared" si="31"/>
        <v>0</v>
      </c>
      <c r="H55" s="64"/>
      <c r="I55" s="13">
        <f t="shared" si="35"/>
        <v>0</v>
      </c>
      <c r="J55" s="15">
        <f t="shared" si="33"/>
        <v>0</v>
      </c>
      <c r="K55" s="140"/>
      <c r="L55" s="17">
        <f>+VLOOKUP($A$53,$P$5:$Q$30,2,FALSE)</f>
        <v>1</v>
      </c>
      <c r="M55" s="17">
        <f>+VLOOKUP($A$53,$P$5:$R$30,3,FALSE)</f>
        <v>0.35</v>
      </c>
      <c r="N55" s="143"/>
      <c r="O55" s="75"/>
      <c r="P55" s="75"/>
    </row>
    <row r="56" spans="1:16">
      <c r="A56" s="203" t="s">
        <v>24</v>
      </c>
      <c r="B56" s="144"/>
      <c r="C56" s="145"/>
      <c r="D56" s="189">
        <f t="shared" si="32"/>
        <v>0</v>
      </c>
      <c r="E56" s="85">
        <f>+VLOOKUP($A$56,P4:$S$37,4,0)</f>
        <v>0.88</v>
      </c>
      <c r="F56" s="13">
        <f t="shared" si="34"/>
        <v>0</v>
      </c>
      <c r="G56" s="13">
        <f t="shared" si="31"/>
        <v>0</v>
      </c>
      <c r="H56" s="64"/>
      <c r="I56" s="13">
        <f t="shared" si="35"/>
        <v>0</v>
      </c>
      <c r="J56" s="15">
        <f t="shared" si="33"/>
        <v>0</v>
      </c>
      <c r="K56" s="140"/>
      <c r="L56" s="17">
        <f>+VLOOKUP($A$56,$P$5:$Q$30,2,FALSE)</f>
        <v>1</v>
      </c>
      <c r="M56" s="17">
        <f>+VLOOKUP($A$56,$P$5:$R$30,3,FALSE)</f>
        <v>0.35</v>
      </c>
      <c r="N56" s="143"/>
      <c r="O56" s="75"/>
      <c r="P56" s="75"/>
    </row>
    <row r="57" spans="1:16">
      <c r="A57" s="203"/>
      <c r="B57" s="144"/>
      <c r="C57" s="145"/>
      <c r="D57" s="189">
        <f t="shared" si="32"/>
        <v>0</v>
      </c>
      <c r="E57" s="85">
        <f>+VLOOKUP($A$56,P5:$S$37,4,0)</f>
        <v>0.88</v>
      </c>
      <c r="F57" s="13">
        <f t="shared" si="34"/>
        <v>0</v>
      </c>
      <c r="G57" s="13">
        <f t="shared" si="31"/>
        <v>0</v>
      </c>
      <c r="H57" s="64"/>
      <c r="I57" s="13">
        <f t="shared" si="35"/>
        <v>0</v>
      </c>
      <c r="J57" s="15">
        <f t="shared" si="33"/>
        <v>0</v>
      </c>
      <c r="K57" s="140"/>
      <c r="L57" s="17">
        <f>+VLOOKUP($A$56,$P$5:$Q$30,2,FALSE)</f>
        <v>1</v>
      </c>
      <c r="M57" s="17">
        <f>+VLOOKUP($A$56,$P$5:$R$30,3,FALSE)</f>
        <v>0.35</v>
      </c>
      <c r="N57" s="146"/>
    </row>
    <row r="58" spans="1:16">
      <c r="A58" s="203"/>
      <c r="B58" s="144"/>
      <c r="C58" s="145"/>
      <c r="D58" s="189">
        <f t="shared" si="32"/>
        <v>0</v>
      </c>
      <c r="E58" s="85">
        <f>+VLOOKUP($A$56,P6:$S$37,4,0)</f>
        <v>0.88</v>
      </c>
      <c r="F58" s="13">
        <f t="shared" si="34"/>
        <v>0</v>
      </c>
      <c r="G58" s="13">
        <f t="shared" si="31"/>
        <v>0</v>
      </c>
      <c r="H58" s="64"/>
      <c r="I58" s="13">
        <f t="shared" si="35"/>
        <v>0</v>
      </c>
      <c r="J58" s="15">
        <f t="shared" si="33"/>
        <v>0</v>
      </c>
      <c r="K58" s="140"/>
      <c r="L58" s="17">
        <f>+VLOOKUP($A$56,$P$5:$Q$30,2,FALSE)</f>
        <v>1</v>
      </c>
      <c r="M58" s="17">
        <f>+VLOOKUP($A$56,$P$5:$R$30,3,FALSE)</f>
        <v>0.35</v>
      </c>
      <c r="N58" s="143"/>
    </row>
    <row r="59" spans="1:16">
      <c r="A59" s="203" t="s">
        <v>25</v>
      </c>
      <c r="B59" s="147"/>
      <c r="C59" s="148"/>
      <c r="D59" s="190">
        <f t="shared" si="32"/>
        <v>0</v>
      </c>
      <c r="E59" s="149">
        <f>+VLOOKUP($A$59,$P$4:$S$37,4,0)</f>
        <v>0.86</v>
      </c>
      <c r="F59" s="13">
        <f t="shared" si="34"/>
        <v>0</v>
      </c>
      <c r="G59" s="13">
        <f t="shared" si="31"/>
        <v>0</v>
      </c>
      <c r="H59" s="64"/>
      <c r="I59" s="13">
        <f t="shared" si="35"/>
        <v>0</v>
      </c>
      <c r="J59" s="15">
        <f t="shared" si="33"/>
        <v>0</v>
      </c>
      <c r="K59" s="140"/>
      <c r="L59" s="17">
        <f>+VLOOKUP($A$59,$P$5:$Q$30,2,FALSE)</f>
        <v>1</v>
      </c>
      <c r="M59" s="17">
        <f>+VLOOKUP($A$59,$P$5:$R$30,3,FALSE)</f>
        <v>0.35</v>
      </c>
      <c r="N59" s="150"/>
    </row>
    <row r="60" spans="1:16">
      <c r="A60" s="203"/>
      <c r="B60" s="147"/>
      <c r="C60" s="148"/>
      <c r="D60" s="190">
        <f t="shared" si="32"/>
        <v>0</v>
      </c>
      <c r="E60" s="149">
        <f>+VLOOKUP($A$59,$P$4:$S$37,4,0)</f>
        <v>0.86</v>
      </c>
      <c r="F60" s="13">
        <f t="shared" si="34"/>
        <v>0</v>
      </c>
      <c r="G60" s="13">
        <f t="shared" si="31"/>
        <v>0</v>
      </c>
      <c r="H60" s="64"/>
      <c r="I60" s="13">
        <f t="shared" si="35"/>
        <v>0</v>
      </c>
      <c r="J60" s="15">
        <f t="shared" si="33"/>
        <v>0</v>
      </c>
      <c r="K60" s="140"/>
      <c r="L60" s="17">
        <f>+VLOOKUP($A$59,$P$5:$Q$30,2,FALSE)</f>
        <v>1</v>
      </c>
      <c r="M60" s="17">
        <f>+VLOOKUP($A$59,$P$5:$R$30,3,FALSE)</f>
        <v>0.35</v>
      </c>
      <c r="N60" s="42"/>
      <c r="O60" s="75"/>
    </row>
    <row r="61" spans="1:16" ht="15.75" thickBot="1">
      <c r="A61" s="208"/>
      <c r="B61" s="147"/>
      <c r="C61" s="148"/>
      <c r="D61" s="190">
        <f t="shared" si="32"/>
        <v>0</v>
      </c>
      <c r="E61" s="149">
        <f>+VLOOKUP($A$59,$P$4:$S$37,4,0)</f>
        <v>0.86</v>
      </c>
      <c r="F61" s="13">
        <f t="shared" si="34"/>
        <v>0</v>
      </c>
      <c r="G61" s="13">
        <f t="shared" si="31"/>
        <v>0</v>
      </c>
      <c r="H61" s="64"/>
      <c r="I61" s="13">
        <f t="shared" si="35"/>
        <v>0</v>
      </c>
      <c r="J61" s="15">
        <f t="shared" si="33"/>
        <v>0</v>
      </c>
      <c r="K61" s="140"/>
      <c r="L61" s="17">
        <f>+VLOOKUP($A$59,$P$5:$Q$30,2,FALSE)</f>
        <v>1</v>
      </c>
      <c r="M61" s="17">
        <f>+VLOOKUP($A$59,$P$5:$R$30,3,FALSE)</f>
        <v>0.35</v>
      </c>
      <c r="N61" s="42"/>
      <c r="P61" s="75"/>
    </row>
    <row r="62" spans="1:16" ht="15.75" thickBot="1">
      <c r="A62" s="151"/>
      <c r="B62" s="34"/>
      <c r="C62" s="93"/>
      <c r="D62" s="180">
        <f>SUM(D50:D61)</f>
        <v>0</v>
      </c>
      <c r="E62" s="94"/>
      <c r="F62" s="35">
        <f>SUM(F50:F61)</f>
        <v>0</v>
      </c>
      <c r="G62" s="35">
        <f>+MIN($F$113*L62,F62)</f>
        <v>0</v>
      </c>
      <c r="H62" s="152">
        <f>+IFERROR(G62/F62,0)</f>
        <v>0</v>
      </c>
      <c r="I62" s="35">
        <f>SUM(I50:I61)</f>
        <v>0</v>
      </c>
      <c r="J62" s="38">
        <f t="shared" ref="J62" si="36">SUM(J50:J61)</f>
        <v>0</v>
      </c>
      <c r="K62" s="39" t="s">
        <v>35</v>
      </c>
      <c r="L62" s="40">
        <f>+VLOOKUP(A50,P4:Q37,2,0)</f>
        <v>1</v>
      </c>
      <c r="M62" s="41">
        <f>+VLOOKUP(A50,P4:R37,3,0)</f>
        <v>0.35</v>
      </c>
      <c r="N62" s="42"/>
      <c r="P62" s="75"/>
    </row>
    <row r="63" spans="1:16">
      <c r="A63" s="207" t="s">
        <v>26</v>
      </c>
      <c r="B63" s="130"/>
      <c r="C63" s="45"/>
      <c r="D63" s="187">
        <f>+C63*K63</f>
        <v>0</v>
      </c>
      <c r="E63" s="46">
        <f>+VLOOKUP($A$63,$P$4:$S$37,4,0)</f>
        <v>0.89</v>
      </c>
      <c r="F63" s="13">
        <f>+D63*E63</f>
        <v>0</v>
      </c>
      <c r="G63" s="13">
        <f>+F63*$H$75</f>
        <v>0</v>
      </c>
      <c r="H63" s="64"/>
      <c r="I63" s="13">
        <f>+F63*$H$75</f>
        <v>0</v>
      </c>
      <c r="J63" s="15">
        <f>+MIN($G$75*$M$63,G63)</f>
        <v>0</v>
      </c>
      <c r="K63" s="140"/>
      <c r="L63" s="17">
        <f t="shared" ref="L63:M65" si="37">+VLOOKUP($A$63,$P$5:$Q$30,2,FALSE)</f>
        <v>1</v>
      </c>
      <c r="M63" s="17">
        <f t="shared" si="37"/>
        <v>1</v>
      </c>
      <c r="N63" s="42"/>
    </row>
    <row r="64" spans="1:16">
      <c r="A64" s="203"/>
      <c r="B64" s="130"/>
      <c r="C64" s="45"/>
      <c r="D64" s="187">
        <f t="shared" ref="D64:D74" si="38">+C64*K64</f>
        <v>0</v>
      </c>
      <c r="E64" s="46">
        <f>+VLOOKUP($A$63,$P$4:$S$37,4,0)</f>
        <v>0.89</v>
      </c>
      <c r="F64" s="13">
        <f t="shared" ref="F64:F74" si="39">+D64*E64</f>
        <v>0</v>
      </c>
      <c r="G64" s="13">
        <f t="shared" ref="G64:G74" si="40">+F64*$H$75</f>
        <v>0</v>
      </c>
      <c r="H64" s="64"/>
      <c r="I64" s="13">
        <f t="shared" ref="I64:I74" si="41">+F64*$H$75</f>
        <v>0</v>
      </c>
      <c r="J64" s="15">
        <f t="shared" ref="J64:J74" si="42">+MIN($G$75*$M$63,G64)</f>
        <v>0</v>
      </c>
      <c r="K64" s="65"/>
      <c r="L64" s="17">
        <f t="shared" si="37"/>
        <v>1</v>
      </c>
      <c r="M64" s="17">
        <f t="shared" si="37"/>
        <v>1</v>
      </c>
      <c r="N64" s="42"/>
    </row>
    <row r="65" spans="1:27">
      <c r="A65" s="203"/>
      <c r="B65" s="130"/>
      <c r="C65" s="45"/>
      <c r="D65" s="187">
        <f t="shared" si="38"/>
        <v>0</v>
      </c>
      <c r="E65" s="46">
        <f>+VLOOKUP($A$63,$P$4:$S$37,4,0)</f>
        <v>0.89</v>
      </c>
      <c r="F65" s="13">
        <f t="shared" si="39"/>
        <v>0</v>
      </c>
      <c r="G65" s="13">
        <f t="shared" si="40"/>
        <v>0</v>
      </c>
      <c r="H65" s="64"/>
      <c r="I65" s="13">
        <f t="shared" si="41"/>
        <v>0</v>
      </c>
      <c r="J65" s="15">
        <f t="shared" si="42"/>
        <v>0</v>
      </c>
      <c r="K65" s="65"/>
      <c r="L65" s="17">
        <f t="shared" si="37"/>
        <v>1</v>
      </c>
      <c r="M65" s="17">
        <f t="shared" si="37"/>
        <v>1</v>
      </c>
      <c r="N65" s="29"/>
    </row>
    <row r="66" spans="1:27">
      <c r="A66" s="203" t="s">
        <v>27</v>
      </c>
      <c r="B66" s="133"/>
      <c r="C66" s="134"/>
      <c r="D66" s="188">
        <f t="shared" si="38"/>
        <v>0</v>
      </c>
      <c r="E66" s="63">
        <f>+VLOOKUP($A$66,$P$4:$S$37,4,0)</f>
        <v>0.85</v>
      </c>
      <c r="F66" s="13">
        <f t="shared" si="39"/>
        <v>0</v>
      </c>
      <c r="G66" s="13">
        <f t="shared" si="40"/>
        <v>0</v>
      </c>
      <c r="H66" s="64"/>
      <c r="I66" s="13">
        <f t="shared" si="41"/>
        <v>0</v>
      </c>
      <c r="J66" s="15">
        <f t="shared" si="42"/>
        <v>0</v>
      </c>
      <c r="K66" s="65"/>
      <c r="L66" s="17">
        <f t="shared" ref="L66:M68" si="43">+VLOOKUP($A$66,$P$5:$Q$30,2,FALSE)</f>
        <v>1</v>
      </c>
      <c r="M66" s="17">
        <f t="shared" si="43"/>
        <v>1</v>
      </c>
      <c r="N66" s="18"/>
    </row>
    <row r="67" spans="1:27" ht="15" customHeight="1">
      <c r="A67" s="203"/>
      <c r="B67" s="133"/>
      <c r="C67" s="134"/>
      <c r="D67" s="188">
        <f t="shared" si="38"/>
        <v>0</v>
      </c>
      <c r="E67" s="63">
        <f>+VLOOKUP($A$66,$P$4:$S$37,4,0)</f>
        <v>0.85</v>
      </c>
      <c r="F67" s="13">
        <f t="shared" si="39"/>
        <v>0</v>
      </c>
      <c r="G67" s="13">
        <f t="shared" si="40"/>
        <v>0</v>
      </c>
      <c r="H67" s="64"/>
      <c r="I67" s="13">
        <f t="shared" si="41"/>
        <v>0</v>
      </c>
      <c r="J67" s="15">
        <f t="shared" si="42"/>
        <v>0</v>
      </c>
      <c r="K67" s="65"/>
      <c r="L67" s="17">
        <f t="shared" si="43"/>
        <v>1</v>
      </c>
      <c r="M67" s="17">
        <f t="shared" si="43"/>
        <v>1</v>
      </c>
      <c r="N67" s="18"/>
    </row>
    <row r="68" spans="1:27">
      <c r="A68" s="203"/>
      <c r="B68" s="133"/>
      <c r="C68" s="134"/>
      <c r="D68" s="188">
        <f t="shared" si="38"/>
        <v>0</v>
      </c>
      <c r="E68" s="63">
        <f>+VLOOKUP($A$66,$P$4:$S$37,4,0)</f>
        <v>0.85</v>
      </c>
      <c r="F68" s="13">
        <f t="shared" si="39"/>
        <v>0</v>
      </c>
      <c r="G68" s="13">
        <f t="shared" si="40"/>
        <v>0</v>
      </c>
      <c r="H68" s="64"/>
      <c r="I68" s="13">
        <f t="shared" si="41"/>
        <v>0</v>
      </c>
      <c r="J68" s="15">
        <f t="shared" si="42"/>
        <v>0</v>
      </c>
      <c r="K68" s="65"/>
      <c r="L68" s="17">
        <f t="shared" si="43"/>
        <v>1</v>
      </c>
      <c r="M68" s="17">
        <f t="shared" si="43"/>
        <v>1</v>
      </c>
      <c r="N68" s="18"/>
    </row>
    <row r="69" spans="1:27">
      <c r="A69" s="203" t="s">
        <v>28</v>
      </c>
      <c r="B69" s="144"/>
      <c r="C69" s="145"/>
      <c r="D69" s="189">
        <f t="shared" si="38"/>
        <v>0</v>
      </c>
      <c r="E69" s="85">
        <f>+VLOOKUP($A$69,$P$4:$S$37,4,0)</f>
        <v>0.66</v>
      </c>
      <c r="F69" s="13">
        <f t="shared" si="39"/>
        <v>0</v>
      </c>
      <c r="G69" s="13">
        <f t="shared" si="40"/>
        <v>0</v>
      </c>
      <c r="H69" s="64"/>
      <c r="I69" s="13">
        <f t="shared" si="41"/>
        <v>0</v>
      </c>
      <c r="J69" s="15">
        <f t="shared" si="42"/>
        <v>0</v>
      </c>
      <c r="K69" s="65"/>
      <c r="L69" s="17">
        <f t="shared" ref="L69:M71" si="44">+VLOOKUP($A$69,$P$5:$Q$30,2,FALSE)</f>
        <v>1</v>
      </c>
      <c r="M69" s="17">
        <f t="shared" si="44"/>
        <v>1</v>
      </c>
      <c r="N69" s="18"/>
      <c r="AA69">
        <f>493/2500</f>
        <v>0.19719999999999999</v>
      </c>
    </row>
    <row r="70" spans="1:27">
      <c r="A70" s="203"/>
      <c r="B70" s="144"/>
      <c r="C70" s="145"/>
      <c r="D70" s="189">
        <f t="shared" si="38"/>
        <v>0</v>
      </c>
      <c r="E70" s="85">
        <f>+VLOOKUP($A$69,$P$4:$S$37,4,0)</f>
        <v>0.66</v>
      </c>
      <c r="F70" s="13">
        <f t="shared" si="39"/>
        <v>0</v>
      </c>
      <c r="G70" s="13">
        <f t="shared" si="40"/>
        <v>0</v>
      </c>
      <c r="H70" s="64"/>
      <c r="I70" s="13">
        <f t="shared" si="41"/>
        <v>0</v>
      </c>
      <c r="J70" s="15">
        <f t="shared" si="42"/>
        <v>0</v>
      </c>
      <c r="K70" s="65"/>
      <c r="L70" s="17">
        <f t="shared" si="44"/>
        <v>1</v>
      </c>
      <c r="M70" s="17">
        <f t="shared" si="44"/>
        <v>1</v>
      </c>
      <c r="N70" s="18"/>
    </row>
    <row r="71" spans="1:27">
      <c r="A71" s="203"/>
      <c r="B71" s="144"/>
      <c r="C71" s="145"/>
      <c r="D71" s="189">
        <f t="shared" si="38"/>
        <v>0</v>
      </c>
      <c r="E71" s="85">
        <f>+VLOOKUP($A$69,$P$4:$S$37,4,0)</f>
        <v>0.66</v>
      </c>
      <c r="F71" s="13">
        <f t="shared" si="39"/>
        <v>0</v>
      </c>
      <c r="G71" s="13">
        <f t="shared" si="40"/>
        <v>0</v>
      </c>
      <c r="H71" s="64"/>
      <c r="I71" s="13">
        <f t="shared" si="41"/>
        <v>0</v>
      </c>
      <c r="J71" s="15">
        <f t="shared" si="42"/>
        <v>0</v>
      </c>
      <c r="K71" s="65"/>
      <c r="L71" s="17">
        <f t="shared" si="44"/>
        <v>1</v>
      </c>
      <c r="M71" s="17">
        <f t="shared" si="44"/>
        <v>1</v>
      </c>
      <c r="N71" s="18"/>
    </row>
    <row r="72" spans="1:27">
      <c r="A72" s="203" t="s">
        <v>29</v>
      </c>
      <c r="B72" s="147"/>
      <c r="C72" s="148"/>
      <c r="D72" s="190">
        <f t="shared" si="38"/>
        <v>0</v>
      </c>
      <c r="E72" s="149">
        <f>+VLOOKUP($A$72,$P$4:$S$37,4,0)</f>
        <v>0.66</v>
      </c>
      <c r="F72" s="13">
        <f t="shared" si="39"/>
        <v>0</v>
      </c>
      <c r="G72" s="13">
        <f t="shared" si="40"/>
        <v>0</v>
      </c>
      <c r="H72" s="64"/>
      <c r="I72" s="13">
        <f t="shared" si="41"/>
        <v>0</v>
      </c>
      <c r="J72" s="15">
        <f t="shared" si="42"/>
        <v>0</v>
      </c>
      <c r="K72" s="65"/>
      <c r="L72" s="17">
        <f t="shared" ref="L72:M74" si="45">+VLOOKUP($A$72,$P$5:$Q$30,2,FALSE)</f>
        <v>1</v>
      </c>
      <c r="M72" s="17">
        <f t="shared" si="45"/>
        <v>1</v>
      </c>
      <c r="N72" s="18"/>
    </row>
    <row r="73" spans="1:27">
      <c r="A73" s="203"/>
      <c r="B73" s="147"/>
      <c r="C73" s="148"/>
      <c r="D73" s="190">
        <f t="shared" si="38"/>
        <v>0</v>
      </c>
      <c r="E73" s="149">
        <f>+VLOOKUP($A$72,$P$4:$S$37,4,0)</f>
        <v>0.66</v>
      </c>
      <c r="F73" s="13">
        <f t="shared" si="39"/>
        <v>0</v>
      </c>
      <c r="G73" s="13">
        <f t="shared" si="40"/>
        <v>0</v>
      </c>
      <c r="H73" s="64"/>
      <c r="I73" s="13">
        <f t="shared" si="41"/>
        <v>0</v>
      </c>
      <c r="J73" s="15">
        <f t="shared" si="42"/>
        <v>0</v>
      </c>
      <c r="K73" s="65"/>
      <c r="L73" s="17">
        <f t="shared" si="45"/>
        <v>1</v>
      </c>
      <c r="M73" s="17">
        <f t="shared" si="45"/>
        <v>1</v>
      </c>
      <c r="N73" s="18"/>
    </row>
    <row r="74" spans="1:27" ht="15.75" thickBot="1">
      <c r="A74" s="208"/>
      <c r="B74" s="147"/>
      <c r="C74" s="148"/>
      <c r="D74" s="190">
        <f t="shared" si="38"/>
        <v>0</v>
      </c>
      <c r="E74" s="149">
        <f>+VLOOKUP($A$72,$P$4:$S$37,4,0)</f>
        <v>0.66</v>
      </c>
      <c r="F74" s="13">
        <f t="shared" si="39"/>
        <v>0</v>
      </c>
      <c r="G74" s="13">
        <f t="shared" si="40"/>
        <v>0</v>
      </c>
      <c r="H74" s="64"/>
      <c r="I74" s="13">
        <f t="shared" si="41"/>
        <v>0</v>
      </c>
      <c r="J74" s="15">
        <f t="shared" si="42"/>
        <v>0</v>
      </c>
      <c r="K74" s="65"/>
      <c r="L74" s="17">
        <f t="shared" si="45"/>
        <v>1</v>
      </c>
      <c r="M74" s="17">
        <f t="shared" si="45"/>
        <v>1</v>
      </c>
      <c r="N74" s="18"/>
    </row>
    <row r="75" spans="1:27" ht="15.75" thickBot="1">
      <c r="A75" s="153" t="s">
        <v>43</v>
      </c>
      <c r="B75" s="34"/>
      <c r="C75" s="34"/>
      <c r="D75" s="180">
        <f>SUM(D63:D74)</f>
        <v>0</v>
      </c>
      <c r="E75" s="94"/>
      <c r="F75" s="35">
        <f>SUM(F63:F74)</f>
        <v>0</v>
      </c>
      <c r="G75" s="35">
        <f>+MIN($F$113*L75,F75)</f>
        <v>0</v>
      </c>
      <c r="H75" s="137">
        <f>+IFERROR(G75/F75,0)</f>
        <v>0</v>
      </c>
      <c r="I75" s="35">
        <f>SUM(I63:I74)</f>
        <v>0</v>
      </c>
      <c r="J75" s="38">
        <f>SUM(J63:J74)</f>
        <v>0</v>
      </c>
      <c r="K75" s="154">
        <f t="shared" ref="K75" si="46">SUM(K63:K74)</f>
        <v>0</v>
      </c>
      <c r="L75" s="40">
        <f>+VLOOKUP(A63,P4:Q37,2,0)</f>
        <v>1</v>
      </c>
      <c r="M75" s="41">
        <f>+VLOOKUP(A63,P4:R37,3,0)</f>
        <v>0.35</v>
      </c>
      <c r="N75" s="18"/>
    </row>
    <row r="76" spans="1:27">
      <c r="A76" s="215" t="str">
        <f>+P24</f>
        <v>VDMK_1</v>
      </c>
      <c r="B76" s="130"/>
      <c r="C76" s="155"/>
      <c r="D76" s="181"/>
      <c r="E76" s="156">
        <f>+VLOOKUP($A$76,$P$4:$S$37,4,0)</f>
        <v>0.92</v>
      </c>
      <c r="F76" s="13">
        <f>+D76*E76</f>
        <v>0</v>
      </c>
      <c r="G76" s="13">
        <f t="shared" ref="G76:G84" si="47">+F76*$H$85</f>
        <v>0</v>
      </c>
      <c r="H76" s="64"/>
      <c r="I76" s="13">
        <f t="shared" ref="I76:I84" si="48">+F76*$H$85</f>
        <v>0</v>
      </c>
      <c r="J76" s="15">
        <f>+MIN($G$85*$M$76,G76)</f>
        <v>0</v>
      </c>
      <c r="K76" s="132"/>
      <c r="L76" s="17">
        <f>+VLOOKUP($A$76,$P$4:$Q$37,2,0)</f>
        <v>0.5</v>
      </c>
      <c r="M76" s="17">
        <f>+VLOOKUP($A$76,$P$4:$R$37,3,0)</f>
        <v>0.4</v>
      </c>
      <c r="N76" s="18"/>
    </row>
    <row r="77" spans="1:27">
      <c r="A77" s="216"/>
      <c r="B77" s="130"/>
      <c r="C77" s="155"/>
      <c r="D77" s="181"/>
      <c r="E77" s="156">
        <f>+VLOOKUP($A$76,$P$4:$S$37,4,0)</f>
        <v>0.92</v>
      </c>
      <c r="F77" s="13">
        <f t="shared" ref="F77:F78" si="49">+D77*E77</f>
        <v>0</v>
      </c>
      <c r="G77" s="13">
        <f t="shared" si="47"/>
        <v>0</v>
      </c>
      <c r="H77" s="64"/>
      <c r="I77" s="13">
        <f t="shared" si="48"/>
        <v>0</v>
      </c>
      <c r="J77" s="15">
        <f t="shared" ref="J77:J84" si="50">+MIN($G$85*$M$76,G77)</f>
        <v>0</v>
      </c>
      <c r="K77" s="131"/>
      <c r="L77" s="17">
        <f>+VLOOKUP($A$76,$P$4:$Q$37,2,0)</f>
        <v>0.5</v>
      </c>
      <c r="M77" s="17">
        <f>+VLOOKUP($A$76,$P$4:$R$37,3,0)</f>
        <v>0.4</v>
      </c>
      <c r="N77" s="18"/>
    </row>
    <row r="78" spans="1:27">
      <c r="A78" s="217"/>
      <c r="B78" s="130"/>
      <c r="C78" s="155"/>
      <c r="D78" s="181"/>
      <c r="E78" s="156">
        <f>+VLOOKUP($A$76,$P$4:$S$37,4,0)</f>
        <v>0.92</v>
      </c>
      <c r="F78" s="13">
        <f t="shared" si="49"/>
        <v>0</v>
      </c>
      <c r="G78" s="13">
        <f t="shared" si="47"/>
        <v>0</v>
      </c>
      <c r="H78" s="64"/>
      <c r="I78" s="13">
        <f t="shared" si="48"/>
        <v>0</v>
      </c>
      <c r="J78" s="15">
        <f t="shared" si="50"/>
        <v>0</v>
      </c>
      <c r="K78" s="131"/>
      <c r="L78" s="17">
        <f>+VLOOKUP($A$76,$P$4:$Q$37,2,0)</f>
        <v>0.5</v>
      </c>
      <c r="M78" s="17">
        <f>+VLOOKUP($A$76,$P$4:$R$37,3,0)</f>
        <v>0.4</v>
      </c>
      <c r="N78" s="18"/>
    </row>
    <row r="79" spans="1:27">
      <c r="A79" s="218" t="str">
        <f>+P25</f>
        <v>VDMK_1-5</v>
      </c>
      <c r="B79" s="133"/>
      <c r="C79" s="62"/>
      <c r="D79" s="186"/>
      <c r="E79" s="157">
        <f>+VLOOKUP($A$79,$P$4:$S$37,4,0)</f>
        <v>0.79</v>
      </c>
      <c r="F79" s="13">
        <f>+D79*E79</f>
        <v>0</v>
      </c>
      <c r="G79" s="13">
        <f t="shared" si="47"/>
        <v>0</v>
      </c>
      <c r="H79" s="64"/>
      <c r="I79" s="13">
        <f t="shared" si="48"/>
        <v>0</v>
      </c>
      <c r="J79" s="15">
        <f t="shared" si="50"/>
        <v>0</v>
      </c>
      <c r="K79" s="132"/>
      <c r="L79" s="17">
        <f>+VLOOKUP($A$79,$P$4:$Q$37,2,0)</f>
        <v>0.5</v>
      </c>
      <c r="M79" s="17">
        <f>+VLOOKUP($A$79,$P$4:$R$37,3,0)</f>
        <v>0.4</v>
      </c>
      <c r="N79" s="18"/>
    </row>
    <row r="80" spans="1:27">
      <c r="A80" s="216"/>
      <c r="B80" s="133"/>
      <c r="C80" s="62"/>
      <c r="D80" s="186"/>
      <c r="E80" s="157">
        <f>+VLOOKUP($A$79,$P$4:$S$37,4,0)</f>
        <v>0.79</v>
      </c>
      <c r="F80" s="13">
        <f t="shared" ref="F80:F81" si="51">+D80*E80</f>
        <v>0</v>
      </c>
      <c r="G80" s="13">
        <f t="shared" si="47"/>
        <v>0</v>
      </c>
      <c r="H80" s="64"/>
      <c r="I80" s="13">
        <f t="shared" si="48"/>
        <v>0</v>
      </c>
      <c r="J80" s="15">
        <f t="shared" si="50"/>
        <v>0</v>
      </c>
      <c r="K80" s="131"/>
      <c r="L80" s="17">
        <f>+VLOOKUP($A$79,$P$4:$Q$37,2,0)</f>
        <v>0.5</v>
      </c>
      <c r="M80" s="17">
        <f>+VLOOKUP($A$79,$P$4:$R$37,3,0)</f>
        <v>0.4</v>
      </c>
      <c r="N80" s="18"/>
    </row>
    <row r="81" spans="1:29">
      <c r="A81" s="217"/>
      <c r="B81" s="133"/>
      <c r="C81" s="62"/>
      <c r="D81" s="186"/>
      <c r="E81" s="157">
        <f>+VLOOKUP($A$79,$P$4:$S$37,4,0)</f>
        <v>0.79</v>
      </c>
      <c r="F81" s="13">
        <f t="shared" si="51"/>
        <v>0</v>
      </c>
      <c r="G81" s="13">
        <f t="shared" si="47"/>
        <v>0</v>
      </c>
      <c r="H81" s="64"/>
      <c r="I81" s="13">
        <f t="shared" si="48"/>
        <v>0</v>
      </c>
      <c r="J81" s="15">
        <f t="shared" si="50"/>
        <v>0</v>
      </c>
      <c r="K81" s="131"/>
      <c r="L81" s="17">
        <f>+VLOOKUP($A$79,$P$4:$Q$37,2,0)</f>
        <v>0.5</v>
      </c>
      <c r="M81" s="17">
        <f>+VLOOKUP($A$79,$P$4:$R$37,3,0)</f>
        <v>0.4</v>
      </c>
      <c r="N81" s="18"/>
    </row>
    <row r="82" spans="1:29">
      <c r="A82" s="218" t="str">
        <f>+P26</f>
        <v>VDMK_5 ve üzeri</v>
      </c>
      <c r="B82" s="144"/>
      <c r="C82" s="84"/>
      <c r="D82" s="191"/>
      <c r="E82" s="158">
        <f>+VLOOKUP($A$82,$P$4:$S$37,4,0)</f>
        <v>0.77</v>
      </c>
      <c r="F82" s="13">
        <f>+D82*E82</f>
        <v>0</v>
      </c>
      <c r="G82" s="13">
        <f t="shared" si="47"/>
        <v>0</v>
      </c>
      <c r="H82" s="64"/>
      <c r="I82" s="13">
        <f t="shared" si="48"/>
        <v>0</v>
      </c>
      <c r="J82" s="15">
        <f t="shared" si="50"/>
        <v>0</v>
      </c>
      <c r="K82" s="132"/>
      <c r="L82" s="17">
        <f>+VLOOKUP($A$82,$P$4:$Q$37,2,0)</f>
        <v>0.5</v>
      </c>
      <c r="M82" s="17">
        <f>+VLOOKUP($A$82,$P$4:$R$37,3,0)</f>
        <v>0.4</v>
      </c>
      <c r="N82" s="18"/>
    </row>
    <row r="83" spans="1:29">
      <c r="A83" s="216"/>
      <c r="B83" s="144"/>
      <c r="C83" s="84"/>
      <c r="D83" s="191"/>
      <c r="E83" s="158">
        <f>+VLOOKUP($A$82,$P$4:$S$37,4,0)</f>
        <v>0.77</v>
      </c>
      <c r="F83" s="13">
        <f t="shared" ref="F83:F84" si="52">+D83*E83</f>
        <v>0</v>
      </c>
      <c r="G83" s="13">
        <f t="shared" si="47"/>
        <v>0</v>
      </c>
      <c r="H83" s="64"/>
      <c r="I83" s="13">
        <f t="shared" si="48"/>
        <v>0</v>
      </c>
      <c r="J83" s="15">
        <f t="shared" si="50"/>
        <v>0</v>
      </c>
      <c r="K83" s="131"/>
      <c r="L83" s="17">
        <f>+VLOOKUP($A$82,$P$4:$Q$37,2,0)</f>
        <v>0.5</v>
      </c>
      <c r="M83" s="17">
        <f>+VLOOKUP($A$82,$P$4:$R$37,3,0)</f>
        <v>0.4</v>
      </c>
      <c r="N83" s="18"/>
    </row>
    <row r="84" spans="1:29" ht="15.75" thickBot="1">
      <c r="A84" s="219"/>
      <c r="B84" s="144"/>
      <c r="C84" s="84"/>
      <c r="D84" s="191"/>
      <c r="E84" s="158">
        <f>+VLOOKUP($A$82,$P$4:$S$37,4,0)</f>
        <v>0.77</v>
      </c>
      <c r="F84" s="13">
        <f t="shared" si="52"/>
        <v>0</v>
      </c>
      <c r="G84" s="13">
        <f t="shared" si="47"/>
        <v>0</v>
      </c>
      <c r="H84" s="64"/>
      <c r="I84" s="13">
        <f t="shared" si="48"/>
        <v>0</v>
      </c>
      <c r="J84" s="15">
        <f t="shared" si="50"/>
        <v>0</v>
      </c>
      <c r="K84" s="131"/>
      <c r="L84" s="17">
        <f>+VLOOKUP($A$82,$P$4:$Q$37,2,0)</f>
        <v>0.5</v>
      </c>
      <c r="M84" s="17">
        <f>+VLOOKUP($A$82,$P$4:$R$37,3,0)</f>
        <v>0.4</v>
      </c>
      <c r="N84" s="18"/>
    </row>
    <row r="85" spans="1:29" ht="15.75" customHeight="1" thickBot="1">
      <c r="A85" s="136"/>
      <c r="B85" s="34"/>
      <c r="C85" s="34"/>
      <c r="D85" s="180">
        <f>SUM(D76:D84)</f>
        <v>0</v>
      </c>
      <c r="E85" s="94"/>
      <c r="F85" s="35">
        <f>SUM(F76:F84)</f>
        <v>0</v>
      </c>
      <c r="G85" s="35">
        <f>+MIN($F$113*L85,F85)</f>
        <v>0</v>
      </c>
      <c r="H85" s="137">
        <f>+IFERROR(G85/F85,0)</f>
        <v>0</v>
      </c>
      <c r="I85" s="35">
        <f>SUM(I76:I84)</f>
        <v>0</v>
      </c>
      <c r="J85" s="38">
        <f>SUM(J76:J84)</f>
        <v>0</v>
      </c>
      <c r="K85" s="159" t="s">
        <v>10</v>
      </c>
      <c r="L85" s="40">
        <f>+VLOOKUP(A76,P4:Q37,2,0)</f>
        <v>0.5</v>
      </c>
      <c r="M85" s="41">
        <f>+VLOOKUP(A76,P4:R37,3,0)</f>
        <v>0.4</v>
      </c>
      <c r="N85" s="160"/>
    </row>
    <row r="86" spans="1:29">
      <c r="A86" s="220" t="s">
        <v>39</v>
      </c>
      <c r="B86" s="65"/>
      <c r="C86" s="16"/>
      <c r="D86" s="179"/>
      <c r="E86" s="99">
        <f>+VLOOKUP($A$86,$P$4:$S$37,4,0)</f>
        <v>0.88</v>
      </c>
      <c r="F86" s="13">
        <f>+D86*E86</f>
        <v>0</v>
      </c>
      <c r="G86" s="13">
        <f>+F86*$H$89</f>
        <v>0</v>
      </c>
      <c r="H86" s="64"/>
      <c r="I86" s="13">
        <f>+F86*$H$89</f>
        <v>0</v>
      </c>
      <c r="J86" s="15">
        <f>+MIN($G$89*$M$86,G86)</f>
        <v>0</v>
      </c>
      <c r="K86" s="100"/>
      <c r="L86" s="17">
        <f>+VLOOKUP($A$86,P4:Q37,2,0)</f>
        <v>0.25</v>
      </c>
      <c r="M86" s="17">
        <f>+VLOOKUP($A$86,P4:R37,3,0)</f>
        <v>1</v>
      </c>
    </row>
    <row r="87" spans="1:29" s="2" customFormat="1">
      <c r="A87" s="221"/>
      <c r="B87" s="65"/>
      <c r="C87" s="16"/>
      <c r="D87" s="179"/>
      <c r="E87" s="99">
        <f>+VLOOKUP($A$86,$P$4:$S$37,4,0)</f>
        <v>0.88</v>
      </c>
      <c r="F87" s="13">
        <f t="shared" ref="F87:F88" si="53">+D87*E87</f>
        <v>0</v>
      </c>
      <c r="G87" s="13">
        <f t="shared" ref="G87:G88" si="54">+F87*$H$89</f>
        <v>0</v>
      </c>
      <c r="H87" s="64"/>
      <c r="I87" s="13">
        <f t="shared" ref="I87:I88" si="55">+F87*$H$89</f>
        <v>0</v>
      </c>
      <c r="J87" s="15">
        <f t="shared" ref="J87:J88" si="56">+MIN($G$89*$M$86,G87)</f>
        <v>0</v>
      </c>
      <c r="K87" s="13"/>
      <c r="L87" s="17">
        <f>+VLOOKUP($A$86,P5:Q34,2,0)</f>
        <v>0.25</v>
      </c>
      <c r="M87" s="17">
        <f>+VLOOKUP($A$86,P5:R34,3,0)</f>
        <v>1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ht="15.75" thickBot="1">
      <c r="A88" s="222"/>
      <c r="B88" s="65"/>
      <c r="C88" s="16"/>
      <c r="D88" s="179"/>
      <c r="E88" s="99">
        <f>+VLOOKUP($A$86,$P$4:$S$37,4,0)</f>
        <v>0.88</v>
      </c>
      <c r="F88" s="13">
        <f t="shared" si="53"/>
        <v>0</v>
      </c>
      <c r="G88" s="13">
        <f t="shared" si="54"/>
        <v>0</v>
      </c>
      <c r="H88" s="64"/>
      <c r="I88" s="13">
        <f t="shared" si="55"/>
        <v>0</v>
      </c>
      <c r="J88" s="15">
        <f t="shared" si="56"/>
        <v>0</v>
      </c>
      <c r="K88" s="104"/>
      <c r="L88" s="17">
        <f>+VLOOKUP($A$86,P6:Q37,2,0)</f>
        <v>0.25</v>
      </c>
      <c r="M88" s="17">
        <f>+VLOOKUP($A$86,P6:R37,3,0)</f>
        <v>1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ht="15.75" thickBot="1">
      <c r="A89" s="151"/>
      <c r="B89" s="34"/>
      <c r="C89" s="34"/>
      <c r="D89" s="180">
        <f>SUM(D86:D88)</f>
        <v>0</v>
      </c>
      <c r="E89" s="94"/>
      <c r="F89" s="35">
        <f>SUM(F86:F88)</f>
        <v>0</v>
      </c>
      <c r="G89" s="35">
        <f>+MIN($F$113*L89,F89)</f>
        <v>0</v>
      </c>
      <c r="H89" s="137">
        <f>+IFERROR(G89/F89,0)</f>
        <v>0</v>
      </c>
      <c r="I89" s="35">
        <f>SUM(I86:I88)</f>
        <v>0</v>
      </c>
      <c r="J89" s="38">
        <f t="shared" ref="J89:K89" si="57">SUM(J86:J88)</f>
        <v>0</v>
      </c>
      <c r="K89" s="154">
        <f t="shared" si="57"/>
        <v>0</v>
      </c>
      <c r="L89" s="40">
        <f>+VLOOKUP(A86,P4:Q37,2,0)</f>
        <v>0.25</v>
      </c>
      <c r="M89" s="161">
        <f>+VLOOKUP(A86,P4:R37,3,0)</f>
        <v>1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>
      <c r="A90" s="214" t="s">
        <v>36</v>
      </c>
      <c r="B90" s="162"/>
      <c r="C90" s="163"/>
      <c r="D90" s="192"/>
      <c r="E90" s="164">
        <f>+VLOOKUP($A$90,$P$5:$S$30,4,FALSE)</f>
        <v>0.92</v>
      </c>
      <c r="F90" s="100">
        <f>+D90*E90</f>
        <v>0</v>
      </c>
      <c r="G90" s="165">
        <f>+F90*$H$96</f>
        <v>0</v>
      </c>
      <c r="H90" s="166"/>
      <c r="I90" s="165">
        <f>+F90*$H$96</f>
        <v>0</v>
      </c>
      <c r="J90" s="47">
        <f>+MIN($G$96*$M$90,G90)</f>
        <v>0</v>
      </c>
      <c r="K90" s="47"/>
      <c r="L90" s="167">
        <f t="shared" ref="L90:L96" si="58">+VLOOKUP($A$90,$P$5:$S$30,2,FALSE)</f>
        <v>1</v>
      </c>
      <c r="M90" s="167">
        <f t="shared" ref="M90:M96" si="59">+VLOOKUP($A$90,$P$5:$R$30,3,FALSE)</f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>
      <c r="A91" s="203"/>
      <c r="B91" s="130"/>
      <c r="C91" s="155"/>
      <c r="D91" s="181"/>
      <c r="E91" s="46">
        <f>+VLOOKUP($A$90,$P$5:$S$30,4,FALSE)</f>
        <v>0.92</v>
      </c>
      <c r="F91" s="104">
        <f t="shared" ref="F91:F95" si="60">+D91*E91</f>
        <v>0</v>
      </c>
      <c r="G91" s="165">
        <f t="shared" ref="G91:G95" si="61">+F91*$H$96</f>
        <v>0</v>
      </c>
      <c r="H91" s="64"/>
      <c r="I91" s="165">
        <f t="shared" ref="I91:I95" si="62">+F91*$H$96</f>
        <v>0</v>
      </c>
      <c r="J91" s="47">
        <f t="shared" ref="J91:J95" si="63">+MIN($G$96*$M$90,G91)</f>
        <v>0</v>
      </c>
      <c r="K91" s="15"/>
      <c r="L91" s="17">
        <f t="shared" si="58"/>
        <v>1</v>
      </c>
      <c r="M91" s="17">
        <f t="shared" si="59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>
      <c r="A92" s="203" t="s">
        <v>37</v>
      </c>
      <c r="B92" s="133"/>
      <c r="C92" s="62"/>
      <c r="D92" s="186"/>
      <c r="E92" s="63">
        <f>+VLOOKUP($A$92,$P$5:$S$30,4,FALSE)</f>
        <v>0.79</v>
      </c>
      <c r="F92" s="104">
        <f t="shared" si="60"/>
        <v>0</v>
      </c>
      <c r="G92" s="165">
        <f t="shared" si="61"/>
        <v>0</v>
      </c>
      <c r="H92" s="64"/>
      <c r="I92" s="165">
        <f t="shared" si="62"/>
        <v>0</v>
      </c>
      <c r="J92" s="47">
        <f t="shared" si="63"/>
        <v>0</v>
      </c>
      <c r="K92" s="15"/>
      <c r="L92" s="17">
        <f t="shared" si="58"/>
        <v>1</v>
      </c>
      <c r="M92" s="17">
        <f t="shared" si="59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>
      <c r="A93" s="203"/>
      <c r="B93" s="133"/>
      <c r="C93" s="62"/>
      <c r="D93" s="186"/>
      <c r="E93" s="63">
        <f>+VLOOKUP($A$92,$P$5:$S$30,4,FALSE)</f>
        <v>0.79</v>
      </c>
      <c r="F93" s="104">
        <f t="shared" si="60"/>
        <v>0</v>
      </c>
      <c r="G93" s="165">
        <f t="shared" si="61"/>
        <v>0</v>
      </c>
      <c r="H93" s="64"/>
      <c r="I93" s="165">
        <f t="shared" si="62"/>
        <v>0</v>
      </c>
      <c r="J93" s="47">
        <f t="shared" si="63"/>
        <v>0</v>
      </c>
      <c r="K93" s="15"/>
      <c r="L93" s="17">
        <f t="shared" si="58"/>
        <v>1</v>
      </c>
      <c r="M93" s="17">
        <f t="shared" si="59"/>
        <v>0.25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>
      <c r="A94" s="203" t="s">
        <v>38</v>
      </c>
      <c r="B94" s="144"/>
      <c r="C94" s="84"/>
      <c r="D94" s="191"/>
      <c r="E94" s="85">
        <f>+VLOOKUP($A$94,$P$5:$S$30,4,FALSE)</f>
        <v>0.77</v>
      </c>
      <c r="F94" s="104">
        <f t="shared" si="60"/>
        <v>0</v>
      </c>
      <c r="G94" s="165">
        <f t="shared" si="61"/>
        <v>0</v>
      </c>
      <c r="H94" s="64"/>
      <c r="I94" s="165">
        <f t="shared" si="62"/>
        <v>0</v>
      </c>
      <c r="J94" s="47">
        <f t="shared" si="63"/>
        <v>0</v>
      </c>
      <c r="K94" s="15"/>
      <c r="L94" s="17">
        <f t="shared" si="58"/>
        <v>1</v>
      </c>
      <c r="M94" s="17">
        <f t="shared" si="59"/>
        <v>0.25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>
      <c r="A95" s="208"/>
      <c r="B95" s="144"/>
      <c r="C95" s="84"/>
      <c r="D95" s="191"/>
      <c r="E95" s="85">
        <f>+VLOOKUP($A$94,$P$5:$S$30,4,FALSE)</f>
        <v>0.77</v>
      </c>
      <c r="F95" s="104">
        <f t="shared" si="60"/>
        <v>0</v>
      </c>
      <c r="G95" s="165">
        <f t="shared" si="61"/>
        <v>0</v>
      </c>
      <c r="H95" s="64"/>
      <c r="I95" s="165">
        <f t="shared" si="62"/>
        <v>0</v>
      </c>
      <c r="J95" s="47">
        <f t="shared" si="63"/>
        <v>0</v>
      </c>
      <c r="K95" s="15"/>
      <c r="L95" s="17">
        <f t="shared" si="58"/>
        <v>1</v>
      </c>
      <c r="M95" s="17">
        <f t="shared" si="59"/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ht="15.75" thickBot="1">
      <c r="A96" s="151"/>
      <c r="B96" s="34"/>
      <c r="C96" s="34"/>
      <c r="D96" s="180">
        <f>SUM(D90:D95)</f>
        <v>0</v>
      </c>
      <c r="E96" s="94"/>
      <c r="F96" s="35">
        <f>SUM(F90:F95)</f>
        <v>0</v>
      </c>
      <c r="G96" s="35">
        <f>+MIN($F$113*L96,F96)</f>
        <v>0</v>
      </c>
      <c r="H96" s="137">
        <f>+IFERROR(G96/F96,0)</f>
        <v>0</v>
      </c>
      <c r="I96" s="35">
        <f>SUM(I90:I95)</f>
        <v>0</v>
      </c>
      <c r="J96" s="38">
        <f>SUM(J90:J95)</f>
        <v>0</v>
      </c>
      <c r="K96" s="154">
        <f>SUM(K90:K95)</f>
        <v>0</v>
      </c>
      <c r="L96" s="40">
        <f t="shared" si="58"/>
        <v>1</v>
      </c>
      <c r="M96" s="161">
        <f t="shared" si="59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>
      <c r="A97" s="221" t="str">
        <f>+P32</f>
        <v>HS Şemsiye Fonu Payları</v>
      </c>
      <c r="B97" s="162"/>
      <c r="C97" s="163"/>
      <c r="D97" s="192"/>
      <c r="E97" s="164">
        <f>+VLOOKUP($A$97,$P$4:$S$37,4,0)</f>
        <v>0.87</v>
      </c>
      <c r="F97" s="100">
        <f>+D97*E97</f>
        <v>0</v>
      </c>
      <c r="G97" s="165">
        <f>+F97*$H$99</f>
        <v>0</v>
      </c>
      <c r="H97" s="166"/>
      <c r="I97" s="165">
        <f>+F97*$H$99</f>
        <v>0</v>
      </c>
      <c r="J97" s="47">
        <f>+MIN($G$99*$M$97,G97)</f>
        <v>0</v>
      </c>
      <c r="K97" s="47"/>
      <c r="L97" s="167">
        <f>+VLOOKUP($A$97,P4:Q37,2,0)</f>
        <v>0.5</v>
      </c>
      <c r="M97" s="167">
        <f>+VLOOKUP($A$97,P4:R37,3,0)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>
      <c r="A98" s="222"/>
      <c r="B98" s="168"/>
      <c r="C98" s="155"/>
      <c r="D98" s="181"/>
      <c r="E98" s="164">
        <f>+VLOOKUP($A$97,$P$4:$S$37,4,0)</f>
        <v>0.87</v>
      </c>
      <c r="F98" s="104">
        <f t="shared" ref="F98" si="64">+D98*E98</f>
        <v>0</v>
      </c>
      <c r="G98" s="165">
        <f>+F98*$H$99</f>
        <v>0</v>
      </c>
      <c r="H98" s="64"/>
      <c r="I98" s="165">
        <f>+F98*$H$99</f>
        <v>0</v>
      </c>
      <c r="J98" s="47">
        <f>+MIN($G$99*$M$97,G98)</f>
        <v>0</v>
      </c>
      <c r="K98" s="131"/>
      <c r="L98" s="17">
        <f>+VLOOKUP($A$97,P5:Q34,2,0)</f>
        <v>0.5</v>
      </c>
      <c r="M98" s="17">
        <f>+VLOOKUP($A$97,P5:R34,3,0)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ht="15.75" thickBot="1">
      <c r="A99" s="151"/>
      <c r="B99" s="34"/>
      <c r="C99" s="34"/>
      <c r="D99" s="180">
        <f>SUM(D97:D98)</f>
        <v>0</v>
      </c>
      <c r="E99" s="94"/>
      <c r="F99" s="35">
        <f>SUM(F97:F98)</f>
        <v>0</v>
      </c>
      <c r="G99" s="35">
        <f>+MIN($F$113*L99,F99)</f>
        <v>0</v>
      </c>
      <c r="H99" s="137">
        <f>+IFERROR(G99/F99,0)</f>
        <v>0</v>
      </c>
      <c r="I99" s="35">
        <f>SUM(I97:I98)</f>
        <v>0</v>
      </c>
      <c r="J99" s="35">
        <f>SUM(J97:J98)</f>
        <v>0</v>
      </c>
      <c r="K99" s="35">
        <f>SUM(K97:K98)</f>
        <v>0</v>
      </c>
      <c r="L99" s="41">
        <f>+VLOOKUP($A$97,$P$4:$Q$37,2,0)</f>
        <v>0.5</v>
      </c>
      <c r="M99" s="41">
        <f>+VLOOKUP($A$97,$P$4:$R$37,3,0)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>
      <c r="A100" s="220" t="str">
        <f>+P33</f>
        <v>BA Şemsiye Fonu Payları</v>
      </c>
      <c r="B100" s="169"/>
      <c r="C100" s="62"/>
      <c r="D100" s="186"/>
      <c r="E100" s="63">
        <f>+VLOOKUP($A$100,$P$4:$S$37,4,0)</f>
        <v>0.96</v>
      </c>
      <c r="F100" s="104">
        <f>+D100*E100</f>
        <v>0</v>
      </c>
      <c r="G100" s="165">
        <f>+F100*$H$102</f>
        <v>0</v>
      </c>
      <c r="H100" s="64"/>
      <c r="I100" s="165">
        <f>+F100*$H$102</f>
        <v>0</v>
      </c>
      <c r="J100" s="47">
        <f>+MIN($G$102*$M$100,G100)</f>
        <v>0</v>
      </c>
      <c r="K100" s="16"/>
      <c r="L100" s="17">
        <f>+VLOOKUP($A$100,P6:Q37,2,0)</f>
        <v>0.5</v>
      </c>
      <c r="M100" s="17">
        <f>+VLOOKUP($A$100,P6:R37,3,0)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>
      <c r="A101" s="222"/>
      <c r="B101" s="169"/>
      <c r="C101" s="62"/>
      <c r="D101" s="186"/>
      <c r="E101" s="63">
        <f>+VLOOKUP($A$100,$P$4:$S$37,4,0)</f>
        <v>0.96</v>
      </c>
      <c r="F101" s="104">
        <f>+D101*E101</f>
        <v>0</v>
      </c>
      <c r="G101" s="165">
        <f>+F101*$H$102</f>
        <v>0</v>
      </c>
      <c r="H101" s="64"/>
      <c r="I101" s="165">
        <f>+F101*$H$102</f>
        <v>0</v>
      </c>
      <c r="J101" s="47">
        <f>+MIN($G$102*$M$100,G101)</f>
        <v>0</v>
      </c>
      <c r="K101" s="16"/>
      <c r="L101" s="17">
        <f>+VLOOKUP($A$100,P7:Q43,2,0)</f>
        <v>0.5</v>
      </c>
      <c r="M101" s="17">
        <f>+VLOOKUP($A$100,P7:R43,3,0)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ht="15.75" thickBot="1">
      <c r="A102" s="151"/>
      <c r="B102" s="34"/>
      <c r="C102" s="34"/>
      <c r="D102" s="180">
        <f>SUM(D100:D101)</f>
        <v>0</v>
      </c>
      <c r="E102" s="94"/>
      <c r="F102" s="35">
        <f>SUM(F100:F101)</f>
        <v>0</v>
      </c>
      <c r="G102" s="35">
        <f>+MIN($F$113*L102,F102)</f>
        <v>0</v>
      </c>
      <c r="H102" s="137">
        <f>+IFERROR(G102/F102,0)</f>
        <v>0</v>
      </c>
      <c r="I102" s="35">
        <f>SUM(I100:I101)</f>
        <v>0</v>
      </c>
      <c r="J102" s="35">
        <f>SUM(J100:J101)</f>
        <v>0</v>
      </c>
      <c r="K102" s="35">
        <f>SUM(K100:K101)</f>
        <v>0</v>
      </c>
      <c r="L102" s="41">
        <f>+VLOOKUP($A$100,$P$4:$Q$37,2,0)</f>
        <v>0.5</v>
      </c>
      <c r="M102" s="41">
        <f>+VLOOKUP($A$100,$P$4:$R$37,3,0)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>
      <c r="A103" s="220" t="s">
        <v>45</v>
      </c>
      <c r="B103" s="169"/>
      <c r="C103" s="62"/>
      <c r="D103" s="186"/>
      <c r="E103" s="63">
        <f>+VLOOKUP($A$103,$P$4:$S$37,4,0)</f>
        <v>0.98</v>
      </c>
      <c r="F103" s="104">
        <f>+D103*E103</f>
        <v>0</v>
      </c>
      <c r="G103" s="165">
        <f>+F103*$H$105</f>
        <v>0</v>
      </c>
      <c r="H103" s="64"/>
      <c r="I103" s="165"/>
      <c r="J103" s="47">
        <f>+MIN($G$105*$M$103,G103)</f>
        <v>0</v>
      </c>
      <c r="K103" s="16"/>
      <c r="L103" s="17">
        <f>+VLOOKUP($A$103,P9:Q44,2,0)</f>
        <v>0.5</v>
      </c>
      <c r="M103" s="17">
        <f>+VLOOKUP($A$103,P9:R44,3,0)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>
      <c r="A104" s="222"/>
      <c r="B104" s="169"/>
      <c r="C104" s="62"/>
      <c r="D104" s="186"/>
      <c r="E104" s="63">
        <f>+VLOOKUP($A$103,$P$4:$S$37,4,0)</f>
        <v>0.98</v>
      </c>
      <c r="F104" s="104">
        <f>+D104*E104</f>
        <v>0</v>
      </c>
      <c r="G104" s="165">
        <f>+F104*$H$105</f>
        <v>0</v>
      </c>
      <c r="H104" s="64"/>
      <c r="I104" s="165"/>
      <c r="J104" s="47">
        <f>+MIN($G$105*$M$103,G104)</f>
        <v>0</v>
      </c>
      <c r="K104" s="16"/>
      <c r="L104" s="17">
        <f>+VLOOKUP($A$103,P10:Q46,2,0)</f>
        <v>0.5</v>
      </c>
      <c r="M104" s="17">
        <f>+VLOOKUP($A$103,P10:R46,3,0)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ht="15.75" thickBot="1">
      <c r="A105" s="151"/>
      <c r="B105" s="34"/>
      <c r="C105" s="34"/>
      <c r="D105" s="180">
        <f>SUM(D103:D104)</f>
        <v>0</v>
      </c>
      <c r="E105" s="94"/>
      <c r="F105" s="35">
        <f>SUM(F103:F104)</f>
        <v>0</v>
      </c>
      <c r="G105" s="35">
        <f>+MIN($F$113*L105,F105)</f>
        <v>0</v>
      </c>
      <c r="H105" s="137">
        <f>+IFERROR(G105/F105,0)</f>
        <v>0</v>
      </c>
      <c r="I105" s="35">
        <f>SUM(I103:I104)</f>
        <v>0</v>
      </c>
      <c r="J105" s="35">
        <f>SUM(J103:J104)</f>
        <v>0</v>
      </c>
      <c r="K105" s="35">
        <f>SUM(K103:K104)</f>
        <v>0</v>
      </c>
      <c r="L105" s="41">
        <f>+VLOOKUP($A$103,$P$4:$Q$37,2,0)</f>
        <v>0.5</v>
      </c>
      <c r="M105" s="41">
        <f>+VLOOKUP($A$103,$P$4:$R$37,3,0)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>
      <c r="A106" s="220" t="s">
        <v>42</v>
      </c>
      <c r="B106" s="65"/>
      <c r="C106" s="16"/>
      <c r="D106" s="179"/>
      <c r="E106" s="99">
        <f>+VLOOKUP($A$106,$P$4:$S$37,4,0)</f>
        <v>1</v>
      </c>
      <c r="F106" s="104">
        <f>+D106*E106</f>
        <v>0</v>
      </c>
      <c r="G106" s="13">
        <f>+F106*$H$108</f>
        <v>0</v>
      </c>
      <c r="H106" s="64"/>
      <c r="I106" s="13">
        <f>+F106*$H$108</f>
        <v>0</v>
      </c>
      <c r="J106" s="15">
        <f>+MIN($G$108*$M$106,G106)</f>
        <v>0</v>
      </c>
      <c r="K106" s="16"/>
      <c r="L106" s="17">
        <f>+VLOOKUP($A$106,$P$4:$R$37,2,0)</f>
        <v>0.5</v>
      </c>
      <c r="M106" s="17">
        <f>+VLOOKUP($A$106,$P$4:$R$37,3,0)</f>
        <v>1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ht="15.75" thickBot="1">
      <c r="A107" s="222"/>
      <c r="B107" s="65"/>
      <c r="C107" s="16"/>
      <c r="D107" s="179"/>
      <c r="E107" s="99">
        <f>+VLOOKUP($A$106,$P$4:$S$37,4,0)</f>
        <v>1</v>
      </c>
      <c r="F107" s="104">
        <f>+D107*E107</f>
        <v>0</v>
      </c>
      <c r="G107" s="13">
        <f>+F107*$H$108</f>
        <v>0</v>
      </c>
      <c r="H107" s="64"/>
      <c r="I107" s="13">
        <f>+F107*$H$108</f>
        <v>0</v>
      </c>
      <c r="J107" s="15">
        <f>+MIN($G$108*$M$106,G107)</f>
        <v>0</v>
      </c>
      <c r="K107" s="16"/>
      <c r="L107" s="17">
        <f>+VLOOKUP($A$106,$P$4:$R$37,2,0)</f>
        <v>0.5</v>
      </c>
      <c r="M107" s="17">
        <f>+VLOOKUP($A$106,$P$4:$R$37,3,0)</f>
        <v>1</v>
      </c>
    </row>
    <row r="108" spans="1:29" ht="15.75" thickBot="1">
      <c r="A108" s="151"/>
      <c r="B108" s="34"/>
      <c r="C108" s="34"/>
      <c r="D108" s="180">
        <f>SUM(D106:D107)</f>
        <v>0</v>
      </c>
      <c r="E108" s="94"/>
      <c r="F108" s="35">
        <f>SUM(F106:F107)</f>
        <v>0</v>
      </c>
      <c r="G108" s="35">
        <f>+MIN($F$113*L108,F108)</f>
        <v>0</v>
      </c>
      <c r="H108" s="137">
        <f>+IFERROR(G108/F108,0)</f>
        <v>0</v>
      </c>
      <c r="I108" s="35">
        <f>SUM(I106:I107)</f>
        <v>0</v>
      </c>
      <c r="J108" s="35">
        <f>SUM(J106:J107)</f>
        <v>0</v>
      </c>
      <c r="K108" s="35">
        <f>SUM(K106:K107)</f>
        <v>0</v>
      </c>
      <c r="L108" s="41">
        <f>+VLOOKUP(A106,P4:Q37,2,0)</f>
        <v>0.5</v>
      </c>
      <c r="M108" s="41">
        <f>+VLOOKUP(A106,P4:R37,3,0)</f>
        <v>1</v>
      </c>
    </row>
    <row r="109" spans="1:29">
      <c r="A109" s="220" t="s">
        <v>49</v>
      </c>
      <c r="B109" s="65"/>
      <c r="C109" s="16"/>
      <c r="D109" s="179"/>
      <c r="E109" s="99">
        <f>+VLOOKUP($A$109,$P$4:$S$37,4,0)</f>
        <v>0</v>
      </c>
      <c r="F109" s="104">
        <f>+D109*E109</f>
        <v>0</v>
      </c>
      <c r="G109" s="13">
        <f>+F109*$H$111</f>
        <v>0</v>
      </c>
      <c r="H109" s="64"/>
      <c r="I109" s="13">
        <f>+F109*$H$111</f>
        <v>0</v>
      </c>
      <c r="J109" s="15">
        <f>+MIN($G$111*$M$109,G109)</f>
        <v>0</v>
      </c>
      <c r="K109" s="16"/>
      <c r="L109" s="17">
        <f>+VLOOKUP($A$109,$P$4:$R$37,2,0)</f>
        <v>0</v>
      </c>
      <c r="M109" s="17">
        <f>+VLOOKUP($A$109,$P$4:$R$37,3,0)</f>
        <v>0</v>
      </c>
    </row>
    <row r="110" spans="1:29" ht="15.75" thickBot="1">
      <c r="A110" s="222"/>
      <c r="B110" s="65"/>
      <c r="C110" s="16"/>
      <c r="D110" s="179"/>
      <c r="E110" s="99">
        <f>+VLOOKUP($A$109,$P$4:$S$37,4,0)</f>
        <v>0</v>
      </c>
      <c r="F110" s="104">
        <f>+D110*E110</f>
        <v>0</v>
      </c>
      <c r="G110" s="13">
        <f>+F110*$H$111</f>
        <v>0</v>
      </c>
      <c r="H110" s="64"/>
      <c r="I110" s="13">
        <f>+F110*$H$111</f>
        <v>0</v>
      </c>
      <c r="J110" s="15">
        <f>+MIN($G$111*$M$109,G110)</f>
        <v>0</v>
      </c>
      <c r="K110" s="16"/>
      <c r="L110" s="17">
        <f>+VLOOKUP($A$109,$P$4:$R$37,2,0)</f>
        <v>0</v>
      </c>
      <c r="M110" s="17">
        <f>+VLOOKUP($A$109,$P$4:$R$37,3,0)</f>
        <v>0</v>
      </c>
    </row>
    <row r="111" spans="1:29" ht="15.75" thickBot="1">
      <c r="A111" s="151"/>
      <c r="B111" s="34"/>
      <c r="C111" s="34"/>
      <c r="D111" s="180">
        <f>SUM(D109:D110)</f>
        <v>0</v>
      </c>
      <c r="E111" s="170"/>
      <c r="F111" s="35">
        <f>SUM(F109:F110)</f>
        <v>0</v>
      </c>
      <c r="G111" s="35">
        <f>+MIN($F$113*L111,F111)</f>
        <v>0</v>
      </c>
      <c r="H111" s="137">
        <f>+IFERROR(G111/F111,0)</f>
        <v>0</v>
      </c>
      <c r="I111" s="35">
        <f>SUM(I109:I110)</f>
        <v>0</v>
      </c>
      <c r="J111" s="35">
        <f>SUM(J109:J110)</f>
        <v>0</v>
      </c>
      <c r="K111" s="35">
        <f>SUM(K109:K110)</f>
        <v>0</v>
      </c>
      <c r="L111" s="41">
        <f>+VLOOKUP(A109,P4:Q37,2,0)</f>
        <v>0</v>
      </c>
      <c r="M111" s="41">
        <f>+VLOOKUP(A109,P4:R37,3,0)</f>
        <v>0</v>
      </c>
    </row>
    <row r="112" spans="1:29" s="5" customFormat="1" ht="15.75" thickBot="1">
      <c r="A112"/>
      <c r="B112"/>
      <c r="C112"/>
      <c r="D112" s="177"/>
      <c r="E112"/>
      <c r="F112" s="75"/>
      <c r="G112" s="75"/>
      <c r="J112" s="75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5" customFormat="1" ht="15.75" thickBot="1">
      <c r="A113" s="171" t="s">
        <v>44</v>
      </c>
      <c r="B113" s="172"/>
      <c r="C113" s="172"/>
      <c r="D113" s="193"/>
      <c r="E113" s="172"/>
      <c r="F113" s="173">
        <f>+F10+F26+F36+F49+F62+F75+F85+F89+F96+F99+F108+F111+F102+F105</f>
        <v>0</v>
      </c>
      <c r="G113" s="173">
        <f>+G10+G26+G36+G49+G62+G75+G85+G89+G96+G99+G108+G111+G102+G105</f>
        <v>0</v>
      </c>
      <c r="H113" s="173"/>
      <c r="I113" s="173"/>
      <c r="J113" s="173">
        <f>+J10+J26+J36+J49+J62+J75+J85+J89+J96+J99+J108+J111+J102+J105</f>
        <v>0</v>
      </c>
      <c r="K113" s="173"/>
      <c r="L113" s="173"/>
      <c r="M113" s="174"/>
      <c r="N113" s="2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5" spans="1:29" s="5" customFormat="1">
      <c r="A115"/>
      <c r="B115"/>
      <c r="C115"/>
      <c r="D115" s="177"/>
      <c r="E115"/>
      <c r="F115" s="142"/>
      <c r="G115" s="142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>
      <c r="A116"/>
      <c r="B116"/>
      <c r="C116"/>
      <c r="D116" s="177"/>
      <c r="E116"/>
      <c r="F116" s="175"/>
      <c r="G11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9" spans="1:29" s="5" customFormat="1">
      <c r="A119"/>
      <c r="B119"/>
      <c r="C119"/>
      <c r="D119" s="177"/>
      <c r="E119"/>
      <c r="F119" s="142"/>
      <c r="G119" s="141"/>
      <c r="J119"/>
      <c r="K119"/>
      <c r="L119"/>
      <c r="M119"/>
      <c r="N119" s="2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s="5" customFormat="1">
      <c r="A120"/>
      <c r="B120"/>
      <c r="C120"/>
      <c r="D120" s="177"/>
      <c r="E120"/>
      <c r="F120"/>
      <c r="G120" s="176"/>
      <c r="J120"/>
      <c r="K120"/>
      <c r="L120"/>
      <c r="M120"/>
      <c r="N120" s="2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2" spans="1:29" s="5" customFormat="1" ht="33.75" customHeight="1">
      <c r="A122"/>
      <c r="B122"/>
      <c r="C122"/>
      <c r="D122" s="177"/>
      <c r="E122"/>
      <c r="F122"/>
      <c r="G122"/>
      <c r="J122"/>
      <c r="K122"/>
      <c r="L122"/>
      <c r="M122"/>
      <c r="N122" s="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</sheetData>
  <mergeCells count="30">
    <mergeCell ref="A30:A32"/>
    <mergeCell ref="A5:A9"/>
    <mergeCell ref="A11:A15"/>
    <mergeCell ref="A16:A20"/>
    <mergeCell ref="A21:A25"/>
    <mergeCell ref="A27:A29"/>
    <mergeCell ref="A72:A74"/>
    <mergeCell ref="A33:A35"/>
    <mergeCell ref="A41:A44"/>
    <mergeCell ref="A45:A48"/>
    <mergeCell ref="A50:A52"/>
    <mergeCell ref="A53:A55"/>
    <mergeCell ref="A37:A40"/>
    <mergeCell ref="A56:A58"/>
    <mergeCell ref="A59:A61"/>
    <mergeCell ref="A63:A65"/>
    <mergeCell ref="A66:A68"/>
    <mergeCell ref="A69:A71"/>
    <mergeCell ref="A109:A110"/>
    <mergeCell ref="A76:A78"/>
    <mergeCell ref="A79:A81"/>
    <mergeCell ref="A82:A84"/>
    <mergeCell ref="A86:A88"/>
    <mergeCell ref="A90:A91"/>
    <mergeCell ref="A92:A93"/>
    <mergeCell ref="A94:A95"/>
    <mergeCell ref="A97:A98"/>
    <mergeCell ref="A100:A101"/>
    <mergeCell ref="A103:A104"/>
    <mergeCell ref="A106:A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BAP</vt:lpstr>
      <vt:lpstr>VİOP</vt:lpstr>
      <vt:lpstr>PAY</vt:lpstr>
      <vt:lpstr>OTC</vt:lpstr>
      <vt:lpstr>SWAP</vt:lpstr>
      <vt:lpstr>ÖPP</vt:lpstr>
      <vt:lpstr>BİAŞ 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Muhammed GÜNERİ</dc:creator>
  <cp:lastModifiedBy>Emre ÜRGÜP</cp:lastModifiedBy>
  <cp:lastPrinted>2025-02-21T08:57:33Z</cp:lastPrinted>
  <dcterms:created xsi:type="dcterms:W3CDTF">2022-09-20T08:28:16Z</dcterms:created>
  <dcterms:modified xsi:type="dcterms:W3CDTF">2026-03-26T12:40:31Z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nerdem@takasdom.takasbank.com.tr</vt:lpwstr>
  </property>
  <property fmtid="{D5CDD505-2E9C-101B-9397-08002B2CF9AE}" pid="5" name="MSIP_Label_aa591970-9aec-4ec5-ad7e-455307a9c600_SetDate">
    <vt:lpwstr>2024-05-17T12:34:52.2106311Z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1d6dd038-7916-4014-b37f-949aa01c786b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VeriketClassification">
    <vt:lpwstr>A5BC3CFD-4D51-461E-B5F0-D84C6FA67A36</vt:lpwstr>
  </property>
  <property fmtid="{D5CDD505-2E9C-101B-9397-08002B2CF9AE}" pid="11" name="Excel_AddedWatermark_PropertyName">
    <vt:lpwstr/>
  </property>
  <property fmtid="{D5CDD505-2E9C-101B-9397-08002B2CF9AE}" pid="12" name="VeriketAuthor">
    <vt:lpwstr>3sptD4j734wCwIIgRVJNzwwyjRv/A7Brp1Pl4fbok7c=</vt:lpwstr>
  </property>
  <property fmtid="{D5CDD505-2E9C-101B-9397-08002B2CF9AE}" pid="13" name="DetectedPolicyPropertyName">
    <vt:lpwstr/>
  </property>
  <property fmtid="{D5CDD505-2E9C-101B-9397-08002B2CF9AE}" pid="14" name="DetectedKeywordsPropertyName">
    <vt:lpwstr/>
  </property>
</Properties>
</file>