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özkaynak" sheetId="5" r:id="rId5"/>
    <sheet name="nat" sheetId="6" r:id="rId6"/>
  </sheets>
  <definedNames>
    <definedName name="AS2DocOpenMode" hidden="1">"AS2DocumentEdit"</definedName>
    <definedName name="_xlnm.Print_Area" localSheetId="0">'a'!$A$1:$J$74</definedName>
    <definedName name="_xlnm.Print_Area" localSheetId="3">'gt'!$A$1:$F$93</definedName>
    <definedName name="_xlnm.Print_Area" localSheetId="1">'p'!$A$1:$J$72</definedName>
  </definedNames>
  <calcPr fullCalcOnLoad="1"/>
</workbook>
</file>

<file path=xl/sharedStrings.xml><?xml version="1.0" encoding="utf-8"?>
<sst xmlns="http://schemas.openxmlformats.org/spreadsheetml/2006/main" count="931" uniqueCount="667">
  <si>
    <t>Kasa</t>
  </si>
  <si>
    <t>Efektif Deposu</t>
  </si>
  <si>
    <t>Diğer</t>
  </si>
  <si>
    <t>Hisse Senetleri</t>
  </si>
  <si>
    <t xml:space="preserve">Diğer Menkul Değerler </t>
  </si>
  <si>
    <t>Kısa Vadeli</t>
  </si>
  <si>
    <t>Orta ve Uzun Vadeli</t>
  </si>
  <si>
    <t>FAİZ VE GELİR TAHAKKUK VE REESKONTLARI</t>
  </si>
  <si>
    <t>Kredilerin</t>
  </si>
  <si>
    <t>Menkul Değerlerin</t>
  </si>
  <si>
    <t>Finansal Kiralama Alacakları</t>
  </si>
  <si>
    <t>Kazanılmamış Gelirler ( - )</t>
  </si>
  <si>
    <t xml:space="preserve">Mali İştirakler </t>
  </si>
  <si>
    <t xml:space="preserve">Mali Olmayan İştirakler </t>
  </si>
  <si>
    <t>Mali Ortaklıklar</t>
  </si>
  <si>
    <t>Mali Olmayan Ortaklıklar</t>
  </si>
  <si>
    <t>Defter Değeri</t>
  </si>
  <si>
    <t>Birikmiş Amortismanlar ( - )</t>
  </si>
  <si>
    <t>Tasarruf Mevduatı</t>
  </si>
  <si>
    <t>Resmi Kuruluşlar Mevduatı</t>
  </si>
  <si>
    <t>Ticari Kuruluşlar Mevduatı</t>
  </si>
  <si>
    <t>Diğer Kuruluşlar Mevduatı</t>
  </si>
  <si>
    <t>Döviz Tevdiat Hesabı</t>
  </si>
  <si>
    <t>ALINAN KREDİLER</t>
  </si>
  <si>
    <t>Alınan Diğer Krediler</t>
  </si>
  <si>
    <t>FONLAR</t>
  </si>
  <si>
    <t>Bonolar</t>
  </si>
  <si>
    <t>Varlığa Dayalı Menkul Kıymetler</t>
  </si>
  <si>
    <t>Tahviller</t>
  </si>
  <si>
    <t>FAİZ VE GİDER REESKONTLARI</t>
  </si>
  <si>
    <t>Mevduatın</t>
  </si>
  <si>
    <t>Alınan Kredilerin</t>
  </si>
  <si>
    <t>Finansal Kiralama Borçları</t>
  </si>
  <si>
    <t>Ertelenmiş Finansal Kiralama Giderleri ( - )</t>
  </si>
  <si>
    <t>ÖDENECEK VERGİ, RESİM, HARÇ VE PRİMLER</t>
  </si>
  <si>
    <t>KARŞILIKLAR</t>
  </si>
  <si>
    <t>Kıdem Tazminatı Karşılığı</t>
  </si>
  <si>
    <t>Vergi Karşılığı</t>
  </si>
  <si>
    <t>Diğer Karşılıklar</t>
  </si>
  <si>
    <t>Kredilerden Alınan Faizler</t>
  </si>
  <si>
    <t>Bankalardan Alınan Faizler</t>
  </si>
  <si>
    <t>Mevduata Verilen Faizler</t>
  </si>
  <si>
    <t xml:space="preserve">Kullanılan Kredilere Verilen Faizler </t>
  </si>
  <si>
    <t>I.</t>
  </si>
  <si>
    <t>Şerefiye</t>
  </si>
  <si>
    <t>BANKALAR VE DİĞER MALİ KURULUŞLAR</t>
  </si>
  <si>
    <t>Bankalar</t>
  </si>
  <si>
    <t>Diğer Mali Kuruluşlar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</si>
  <si>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</si>
  <si>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</si>
  <si>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</si>
  <si>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</si>
  <si>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</si>
  <si>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</si>
  <si>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</si>
  <si>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</si>
  <si>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</si>
  <si>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</si>
  <si>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</si>
  <si>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</si>
  <si>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</si>
  <si>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</si>
  <si>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</si>
  <si>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</si>
  <si>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</si>
  <si>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</si>
  <si>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NET ÜCRET VE KOMİSYON GELİRLERİ</t>
  </si>
  <si>
    <t>TEMETTÜ GELİRLERİ</t>
  </si>
  <si>
    <t>Alım Satım Amaçlı Menkul Değerlerden</t>
  </si>
  <si>
    <t>Satılmaya Hazır Menkul Değerlerden</t>
  </si>
  <si>
    <t>DİĞER FAALİYET GELİRLERİ</t>
  </si>
  <si>
    <t xml:space="preserve">XI. </t>
  </si>
  <si>
    <t>Alınan Ücret ve Komisyonlar</t>
  </si>
  <si>
    <t>Verilen Ücret ve Komisyonlar</t>
  </si>
  <si>
    <t>1.2</t>
  </si>
  <si>
    <t>1.1</t>
  </si>
  <si>
    <t>1.3</t>
  </si>
  <si>
    <t>1.4</t>
  </si>
  <si>
    <t xml:space="preserve">T.C. Merkez Bankası </t>
  </si>
  <si>
    <t>2.1</t>
  </si>
  <si>
    <t>2.2</t>
  </si>
  <si>
    <t>2.3</t>
  </si>
  <si>
    <t>3.1</t>
  </si>
  <si>
    <t>3.1.1</t>
  </si>
  <si>
    <t>3.1.2</t>
  </si>
  <si>
    <t>3.2</t>
  </si>
  <si>
    <t>Yurtiçi Bankalar</t>
  </si>
  <si>
    <t>5.1</t>
  </si>
  <si>
    <t>5.2</t>
  </si>
  <si>
    <t>9.1</t>
  </si>
  <si>
    <t>9.2</t>
  </si>
  <si>
    <t>10.1</t>
  </si>
  <si>
    <t>10.2</t>
  </si>
  <si>
    <t>11.1</t>
  </si>
  <si>
    <t>11.2</t>
  </si>
  <si>
    <t>12.1</t>
  </si>
  <si>
    <t>12.2</t>
  </si>
  <si>
    <t>16.1</t>
  </si>
  <si>
    <t>17.1</t>
  </si>
  <si>
    <t>17.2</t>
  </si>
  <si>
    <t xml:space="preserve">DİĞER AKTİFLER  </t>
  </si>
  <si>
    <t>AKTİF KALEMLER</t>
  </si>
  <si>
    <t>AKTİF TOPLAMI</t>
  </si>
  <si>
    <t>1.5</t>
  </si>
  <si>
    <t>1.6</t>
  </si>
  <si>
    <t>1.7</t>
  </si>
  <si>
    <t>4.1</t>
  </si>
  <si>
    <t>4.2</t>
  </si>
  <si>
    <t>4.2.1</t>
  </si>
  <si>
    <t>4.2.2</t>
  </si>
  <si>
    <t>4.2.3</t>
  </si>
  <si>
    <t xml:space="preserve">MUHTELİF BORÇLAR  </t>
  </si>
  <si>
    <t>PASİF TOPLAMI</t>
  </si>
  <si>
    <t>PASİF KALEMLER</t>
  </si>
  <si>
    <t xml:space="preserve">MEVDUAT  </t>
  </si>
  <si>
    <t>1.1.1</t>
  </si>
  <si>
    <t>1.1.1.1</t>
  </si>
  <si>
    <t>1.1.1.2</t>
  </si>
  <si>
    <t>1.1.2</t>
  </si>
  <si>
    <t>1.1.2.1</t>
  </si>
  <si>
    <t>1.1.2.2</t>
  </si>
  <si>
    <t>1.1.3</t>
  </si>
  <si>
    <t>1.1.4</t>
  </si>
  <si>
    <t>1.3.1</t>
  </si>
  <si>
    <t>1.3.2</t>
  </si>
  <si>
    <t>1.3.3</t>
  </si>
  <si>
    <t>1.5.1</t>
  </si>
  <si>
    <t>1.5.2</t>
  </si>
  <si>
    <t>2.1.1</t>
  </si>
  <si>
    <t>2.1.2</t>
  </si>
  <si>
    <t>2.1.3</t>
  </si>
  <si>
    <t>2.1.4</t>
  </si>
  <si>
    <t>2.1.5</t>
  </si>
  <si>
    <t>2.1.6</t>
  </si>
  <si>
    <t>2.1.7</t>
  </si>
  <si>
    <t>2.3.1</t>
  </si>
  <si>
    <t>2.3.2</t>
  </si>
  <si>
    <t>2.3.3</t>
  </si>
  <si>
    <t>2.3.4</t>
  </si>
  <si>
    <t>2.4</t>
  </si>
  <si>
    <t>2.5</t>
  </si>
  <si>
    <t>4.1.1</t>
  </si>
  <si>
    <t>4.1.2</t>
  </si>
  <si>
    <t>4.1.3</t>
  </si>
  <si>
    <t>6.1</t>
  </si>
  <si>
    <t>6.2</t>
  </si>
  <si>
    <t>TP Kredilerden Alınan Faizler</t>
  </si>
  <si>
    <t>Kısa Vadeli Kredilerden</t>
  </si>
  <si>
    <t>Orta ve Uzun Vadeli Kredilerden</t>
  </si>
  <si>
    <t>YP Kredilerden Alınan Faizler</t>
  </si>
  <si>
    <t>Takipteki Alacaklardan Alınan Faizler</t>
  </si>
  <si>
    <t>Yurtiçi Bankalardan</t>
  </si>
  <si>
    <t>Yurtdışı Bankalardan</t>
  </si>
  <si>
    <t xml:space="preserve">Diğer Faiz Gelirleri  </t>
  </si>
  <si>
    <t xml:space="preserve">Diğer Faiz Giderleri  </t>
  </si>
  <si>
    <t>Tasarruf Mevduatına</t>
  </si>
  <si>
    <t xml:space="preserve">FAİZ GİDERLERİ  </t>
  </si>
  <si>
    <t>Resmi Kuruluşlar Mevduatına</t>
  </si>
  <si>
    <t>Ticari Kuruluşlar Mevduatına</t>
  </si>
  <si>
    <t>Diğer Kuruluşlar Mevduatına</t>
  </si>
  <si>
    <t>Döviz Tevdiat Hesaplarına</t>
  </si>
  <si>
    <t>Yurtiçi Bankalara</t>
  </si>
  <si>
    <t>Yurtdışı Bankalara</t>
  </si>
  <si>
    <t>Diğer Kuruluşlara</t>
  </si>
  <si>
    <t>Nakdi Kredilerden</t>
  </si>
  <si>
    <t>Gayri Nakdi Kredilerden</t>
  </si>
  <si>
    <t>Nakdi Kredilere Verilen</t>
  </si>
  <si>
    <t>Gayri Nakdi Kredilere Verilen</t>
  </si>
  <si>
    <t>11.3</t>
  </si>
  <si>
    <t>11.4</t>
  </si>
  <si>
    <t xml:space="preserve">FAİZ GELİRLERİ  </t>
  </si>
  <si>
    <t>(1)</t>
  </si>
  <si>
    <t>Dipnot</t>
  </si>
  <si>
    <t>(2)</t>
  </si>
  <si>
    <t>(3)</t>
  </si>
  <si>
    <t>(4)</t>
  </si>
  <si>
    <t>(5)</t>
  </si>
  <si>
    <t>16.2</t>
  </si>
  <si>
    <t>(6)</t>
  </si>
  <si>
    <t>(7)</t>
  </si>
  <si>
    <t>(8)</t>
  </si>
  <si>
    <t>(9)</t>
  </si>
  <si>
    <t>(10)</t>
  </si>
  <si>
    <t>(11)</t>
  </si>
  <si>
    <t>(12)</t>
  </si>
  <si>
    <t xml:space="preserve">MUHTELİF ALACAKLAR </t>
  </si>
  <si>
    <t>(13)</t>
  </si>
  <si>
    <t>(14)</t>
  </si>
  <si>
    <t>(15)</t>
  </si>
  <si>
    <t>(16)</t>
  </si>
  <si>
    <t>(17)</t>
  </si>
  <si>
    <t>3.2.1</t>
  </si>
  <si>
    <t>3.2.2</t>
  </si>
  <si>
    <t>4.3</t>
  </si>
  <si>
    <t>(19)</t>
  </si>
  <si>
    <t>PARA PİYASALARI</t>
  </si>
  <si>
    <t>GELİR VE GİDER KALEMLERİ</t>
  </si>
  <si>
    <t>Sigorta Teknik Karşılıkları (Net)</t>
  </si>
  <si>
    <t xml:space="preserve">XII. </t>
  </si>
  <si>
    <t>ALIM SATIM AMAÇLI MENKUL DEĞERLER (Net)</t>
  </si>
  <si>
    <t>Diğer Menkul Değerler</t>
  </si>
  <si>
    <t>Takipteki Krediler</t>
  </si>
  <si>
    <t>Özel Karşılıklar (-)</t>
  </si>
  <si>
    <t>ZORUNLU KARŞILIKLAR</t>
  </si>
  <si>
    <t>FAKTORİNG ALACAKLARI</t>
  </si>
  <si>
    <t>Kıymetli Madenler Depo Hesapları</t>
  </si>
  <si>
    <t>Bankalararası Mevduat</t>
  </si>
  <si>
    <t>Ödenmiş Sermaye</t>
  </si>
  <si>
    <t>Sermaye Yedekleri</t>
  </si>
  <si>
    <t>Hisse Senedi İhraç Primleri</t>
  </si>
  <si>
    <t>Hisse Senedi İptal Kârları</t>
  </si>
  <si>
    <t>Menkul Değerler Değer Artış Fonu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</si>
  <si>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</si>
  <si>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</si>
  <si>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</si>
  <si>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</si>
  <si>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</si>
  <si>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</si>
  <si>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Geçmiş Yıllar Kâr ve Zararları</t>
  </si>
  <si>
    <t>Dönem Net Kâr ve Zararı</t>
  </si>
  <si>
    <t>Kıymetli Maden Depo Hesaplarına</t>
  </si>
  <si>
    <t>BAĞLI ORTAKLIKLAR VE İŞTİRAKLERDEN KÂR/ZARAR</t>
  </si>
  <si>
    <t>DİĞER YABANCI KAYNAKLAR</t>
  </si>
  <si>
    <t>Repo İşlemlerinin</t>
  </si>
  <si>
    <t>VADEYE KADAR ELDE TUTULACAK MD (Net)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</si>
  <si>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</si>
  <si>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</si>
  <si>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</si>
  <si>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</si>
  <si>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Para Piyasası İşlemlerinden Alınan Faizler</t>
  </si>
  <si>
    <t>Para Piyasası İşlemlerine Verilen Faizler</t>
  </si>
  <si>
    <t>Kâr veya Zarar</t>
  </si>
  <si>
    <t>Yeniden Değerleme Fonu</t>
  </si>
  <si>
    <t>Yeniden Değerleme Değer Artışı</t>
  </si>
  <si>
    <t>ÖZKAYNAK LAR</t>
  </si>
  <si>
    <t>Olağanüstü Gelirler</t>
  </si>
  <si>
    <t>VERGİ SONRASI OLAĞANÜSTÜ KÂR/ZARAR</t>
  </si>
  <si>
    <t>17.1.1</t>
  </si>
  <si>
    <t>17.1.2</t>
  </si>
  <si>
    <t>DİĞER FALİYET GİDERLERİ (-)</t>
  </si>
  <si>
    <t>KREDİ VE DİĞER ALACAKLAR KARŞILIĞI (-)</t>
  </si>
  <si>
    <t>Vergi Öncesi Olağanüstü Net Kâr/Zarar</t>
  </si>
  <si>
    <t>NET TİCARİ KÂR / ZARAR</t>
  </si>
  <si>
    <t>Devlet Tahvili</t>
  </si>
  <si>
    <t>Hazine Bonosu</t>
  </si>
  <si>
    <t>6.3</t>
  </si>
  <si>
    <t>6.4</t>
  </si>
  <si>
    <t>8.1</t>
  </si>
  <si>
    <t>8.2</t>
  </si>
  <si>
    <t>15.1</t>
  </si>
  <si>
    <t>15.2</t>
  </si>
  <si>
    <t>15.3</t>
  </si>
  <si>
    <t>17.3</t>
  </si>
  <si>
    <t>1.5.3</t>
  </si>
  <si>
    <t xml:space="preserve">Alım Satım Amaçlı Menkul Değerlerden </t>
  </si>
  <si>
    <t xml:space="preserve">Satılmaya Hazır Menkul Değerlerden </t>
  </si>
  <si>
    <t xml:space="preserve">Vadeye Kadar Elde Tutulacak Menkul Değerlerden </t>
  </si>
  <si>
    <t xml:space="preserve">(2) </t>
  </si>
  <si>
    <t>İMKB Takasbank Piyasasından Alacaklar</t>
  </si>
  <si>
    <t>Ters Repo İşlemlerinden Alacaklar</t>
  </si>
  <si>
    <t>Bankalararası Para Piyasalarından Alınan Borçlar</t>
  </si>
  <si>
    <t>İMKB Takasbank Piyasasından Alınan Borçlar</t>
  </si>
  <si>
    <t>Repo İşlemlerinden Sağlanan Fonlar</t>
  </si>
  <si>
    <t>TP</t>
  </si>
  <si>
    <t>YP</t>
  </si>
  <si>
    <t>Bankalararası Para Piyasasından Alacaklar</t>
  </si>
  <si>
    <t xml:space="preserve">Toplam </t>
  </si>
  <si>
    <t>SERMAYE BENZERİ KREDİLER</t>
  </si>
  <si>
    <t xml:space="preserve">XIII. </t>
  </si>
  <si>
    <t>Genel Karşılıklar</t>
  </si>
  <si>
    <t>8.1.1</t>
  </si>
  <si>
    <t>8.1.2</t>
  </si>
  <si>
    <t>8.1.3</t>
  </si>
  <si>
    <t xml:space="preserve">Yurtdışı Bankalar </t>
  </si>
  <si>
    <t>T.C. Merkez Bankası Kredileri</t>
  </si>
  <si>
    <t>Kaynak Kul. Destekleme Fonundan  Alınan Primler</t>
  </si>
  <si>
    <t>T.C. Merkez Bankasından</t>
  </si>
  <si>
    <t>Yurtiçi Banka ve Kuruluşlardan</t>
  </si>
  <si>
    <t>Yurtdışı Banka, Kuruluş ve Fonlardan</t>
  </si>
  <si>
    <t>T.C. Merkez Bankasına</t>
  </si>
  <si>
    <t>Olağanüstü Kâra İlişkin Vergi Karşılığı (-)</t>
  </si>
  <si>
    <t>Olağanüstü Giderler (-)</t>
  </si>
  <si>
    <t>FAKTORİNG BORÇLARI</t>
  </si>
  <si>
    <t xml:space="preserve">İHRAÇ EDİLEN MENKUL KIYMETLER (Net)  </t>
  </si>
  <si>
    <t>FİNANSAL KİRALAMA BORÇLARI (Net)</t>
  </si>
  <si>
    <t xml:space="preserve">SATILMAYA HAZIR MENKUL DEĞERLER (Net)  </t>
  </si>
  <si>
    <t xml:space="preserve">KONSOLİDASYON DIŞI İŞTİRAKLER (Net)  </t>
  </si>
  <si>
    <t xml:space="preserve">KONSOLİDASYON DIŞI BAĞLI ORTAKLIKLAR (Net) </t>
  </si>
  <si>
    <t xml:space="preserve">KONSOLİDASYON DIŞI DİĞER YATIRIMLAR (Net)  </t>
  </si>
  <si>
    <t>FİNANSAL KİRALAMA ALACAKLARI (Net)</t>
  </si>
  <si>
    <t xml:space="preserve">MADDİ DURAN VARLIKLAR (Net) </t>
  </si>
  <si>
    <t>MADDİ OLMAYAN DURAN VARLIKLAR (Net)</t>
  </si>
  <si>
    <t>NET FAİZ GELİRİ  (I - II)</t>
  </si>
  <si>
    <t>2.3.5</t>
  </si>
  <si>
    <t>Diğer Kamu Borçlanma Senetleri</t>
  </si>
  <si>
    <t>3.1.3</t>
  </si>
  <si>
    <t>Yurtdışı Merkez ve Şubeler</t>
  </si>
  <si>
    <t>KREDİLER</t>
  </si>
  <si>
    <t>Diğer  Kamu Borçlanma Senetleri</t>
  </si>
  <si>
    <t xml:space="preserve">Ödenmiş Sermaye Enflasyon Düzeltme Farkı </t>
  </si>
  <si>
    <t>Bankalararası Mevduata</t>
  </si>
  <si>
    <t>İhraç Edilen Menkul Kıymetlere Verilen Faizler</t>
  </si>
  <si>
    <t>Sermaye Piyasası İşlemleri Kârı/Zararı (Net)</t>
  </si>
  <si>
    <t>6.1.1</t>
  </si>
  <si>
    <t>Sermaye Piyasası İşlemleri Kârı</t>
  </si>
  <si>
    <t>6.1.1.1</t>
  </si>
  <si>
    <t>Türev Finansal Araçlardan Kârlar</t>
  </si>
  <si>
    <t>6.1.1.2</t>
  </si>
  <si>
    <t>Sermaye Piyasası İşlemleri Zararı (-)</t>
  </si>
  <si>
    <t xml:space="preserve">Türev Finansal Araçlardan Zararlar </t>
  </si>
  <si>
    <t>Kambiyo İşlemleri Kârı/Zararı (Net)</t>
  </si>
  <si>
    <t>6.2.1</t>
  </si>
  <si>
    <t>Kambiyo Kârı</t>
  </si>
  <si>
    <t>6.2.2</t>
  </si>
  <si>
    <t>Kambiyo Zararı (-)</t>
  </si>
  <si>
    <t xml:space="preserve">FAALİYET GELİRLERİ TOPLAMI (III+IV+V+VI+VII) </t>
  </si>
  <si>
    <t>FAALİYET KÂRI (VIII-IX-X)</t>
  </si>
  <si>
    <t>NET PARASAL POZİSYON KÂRI/ZARARI</t>
  </si>
  <si>
    <t>VERGİ ÖNCESİ KÂR (XI+XII+XIII)</t>
  </si>
  <si>
    <t>NET DÖNEM KÂRI/ZARARI (XVI+XVII+XVIII)</t>
  </si>
  <si>
    <t>(18)</t>
  </si>
  <si>
    <t>ERTELENMİŞ VERGİ PASİFİ</t>
  </si>
  <si>
    <t>Diğer Sermaye Piyasası İşlemleri Kârı</t>
  </si>
  <si>
    <t xml:space="preserve">Diğer Sermaye Piyasası İşlemleri Zararı </t>
  </si>
  <si>
    <t>1.3.4</t>
  </si>
  <si>
    <t>Cari Vergi Karşılığı</t>
  </si>
  <si>
    <t>Ertelenmiş Vergi Karşılığı</t>
  </si>
  <si>
    <t>Yurtdışı Merkez ve Şubelerden</t>
  </si>
  <si>
    <t>6.2.1.2</t>
  </si>
  <si>
    <t>12.3</t>
  </si>
  <si>
    <t>12.4</t>
  </si>
  <si>
    <t>12.5</t>
  </si>
  <si>
    <t xml:space="preserve">ERTELENMİŞ VERGİ AKTİFİ </t>
  </si>
  <si>
    <t>BİN YENİ TÜRK LİRASI</t>
  </si>
  <si>
    <t>TOPLAM</t>
  </si>
  <si>
    <t>A. BİLANÇO DIŞI YÜKÜMLÜLÜKLER (I+II+III)</t>
  </si>
  <si>
    <t>GARANTİ ve KEFALETLER</t>
  </si>
  <si>
    <t>(1), (5)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</si>
  <si>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</si>
  <si>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</si>
  <si>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</si>
  <si>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</si>
  <si>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</si>
  <si>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</si>
  <si>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</si>
  <si>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</si>
  <si>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</si>
  <si>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</si>
  <si>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</si>
  <si>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</si>
  <si>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</si>
  <si>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</si>
  <si>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</si>
  <si>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</si>
  <si>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</si>
  <si>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</si>
  <si>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</si>
  <si>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</si>
  <si>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</si>
  <si>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</si>
  <si>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</si>
  <si>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</si>
  <si>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</si>
  <si>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</si>
  <si>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</si>
  <si>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</si>
  <si>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</si>
  <si>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</si>
  <si>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</si>
  <si>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</si>
  <si>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</si>
  <si>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</si>
  <si>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</si>
  <si>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</si>
  <si>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</si>
  <si>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</si>
  <si>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</si>
  <si>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</si>
  <si>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Vadeli, Aktif Değer Alım Taahhütleri</t>
  </si>
  <si>
    <t>2.1.2.</t>
  </si>
  <si>
    <t>Vadeli, Mevduat Al.-Sat. Taahhütleri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</si>
  <si>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</si>
  <si>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</si>
  <si>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</si>
  <si>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</si>
  <si>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</si>
  <si>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</si>
  <si>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</si>
  <si>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</si>
  <si>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</si>
  <si>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Çekler İçin Ödeme Taahhütlerimiz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</si>
  <si>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</si>
  <si>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</si>
  <si>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</si>
  <si>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</si>
  <si>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</si>
  <si>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</si>
  <si>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</si>
  <si>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</si>
  <si>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</si>
  <si>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</si>
  <si>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</si>
  <si>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</si>
  <si>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</si>
  <si>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</si>
  <si>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</si>
  <si>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</si>
  <si>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</si>
  <si>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3.1.</t>
  </si>
  <si>
    <t>Vadeli Döviz Alım-Satım İşlemleri</t>
  </si>
  <si>
    <t>3.1.1.</t>
  </si>
  <si>
    <t>Vadeli Döviz Alım İşlemleri</t>
  </si>
  <si>
    <t>3.1.2.</t>
  </si>
  <si>
    <t>Vadeli Döviz Satım İşlemleri</t>
  </si>
  <si>
    <t>3.2.</t>
  </si>
  <si>
    <t>Para ve Faiz Swap İşlemleri</t>
  </si>
  <si>
    <t>3.2.1.</t>
  </si>
  <si>
    <t>Swap Para Alım İşlemleri</t>
  </si>
  <si>
    <t>3.2.2.</t>
  </si>
  <si>
    <t>Swap Para Satım İşlemleri</t>
  </si>
  <si>
    <t>3.2.3.</t>
  </si>
  <si>
    <t>Swap Faiz Alım İşlemleri</t>
  </si>
  <si>
    <t>3.2.4.</t>
  </si>
  <si>
    <t>Swap Faiz Satım İşlemleri</t>
  </si>
  <si>
    <t>3.3.</t>
  </si>
  <si>
    <t>Para, Faiz ve Menkul Değer Opsiyonları</t>
  </si>
  <si>
    <t>3.3.1.</t>
  </si>
  <si>
    <t>Para Alım Opsiyonları</t>
  </si>
  <si>
    <t>3.3.2.</t>
  </si>
  <si>
    <t>Para Satım Opsiyonları</t>
  </si>
  <si>
    <t>3.3.3.</t>
  </si>
  <si>
    <t>Faiz Alım Opsiyonları</t>
  </si>
  <si>
    <t>3.3.4.</t>
  </si>
  <si>
    <t>Faiz Satım Opsiyonları</t>
  </si>
  <si>
    <t>3.3.5.</t>
  </si>
  <si>
    <t>Menkul Değerler Alım Opsiyonları</t>
  </si>
  <si>
    <t>3.3.6.</t>
  </si>
  <si>
    <t>Menkul Değerler Satım Opsiyonları</t>
  </si>
  <si>
    <t>3.4.</t>
  </si>
  <si>
    <t>Futures Para İşlemleri</t>
  </si>
  <si>
    <t>3.4.1.</t>
  </si>
  <si>
    <t>Futures Para Alım İşlemleri</t>
  </si>
  <si>
    <t>3.4.2.</t>
  </si>
  <si>
    <t>Futures Para Satım İşlemleri</t>
  </si>
  <si>
    <t>3.5.</t>
  </si>
  <si>
    <t>Futures Faiz Alım-Satım İşlemleri</t>
  </si>
  <si>
    <t>3.5.1.</t>
  </si>
  <si>
    <t>Futures Faiz Alım İşlemleri</t>
  </si>
  <si>
    <t>3.5.2.</t>
  </si>
  <si>
    <t>Futures Faiz Satım İşlemleri</t>
  </si>
  <si>
    <t>3.6.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</si>
  <si>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</si>
  <si>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</si>
  <si>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</si>
  <si>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</si>
  <si>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</si>
  <si>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</si>
  <si>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</si>
  <si>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</si>
  <si>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</si>
  <si>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</si>
  <si>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</si>
  <si>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</si>
  <si>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</si>
  <si>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</si>
  <si>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</si>
  <si>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</si>
  <si>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</si>
  <si>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</si>
  <si>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</si>
  <si>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</si>
  <si>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</si>
  <si>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</si>
  <si>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</si>
  <si>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</si>
  <si>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</si>
  <si>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</si>
  <si>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</si>
  <si>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</si>
  <si>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</si>
  <si>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</si>
  <si>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</si>
  <si>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</si>
  <si>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</si>
  <si>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</si>
  <si>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</si>
  <si>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 xml:space="preserve">              BİN YENİ T Ü R K L İ R A S I</t>
  </si>
  <si>
    <t xml:space="preserve">       BİN YENİ TÜRK LİRAS I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</si>
  <si>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</si>
  <si>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</si>
  <si>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</si>
  <si>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</si>
  <si>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</si>
  <si>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</si>
  <si>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</si>
  <si>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</si>
  <si>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</si>
  <si>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</si>
  <si>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>Yeni. Değerleme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</si>
  <si>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</si>
  <si>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</si>
  <si>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</si>
  <si>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</si>
  <si>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</si>
  <si>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</si>
  <si>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</si>
  <si>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</si>
  <si>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</si>
  <si>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</si>
  <si>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Fonu</t>
  </si>
  <si>
    <t>Değer Artışı</t>
  </si>
  <si>
    <t>Değer Artış Fonu</t>
  </si>
  <si>
    <t>Özkaynak</t>
  </si>
  <si>
    <t>Önceki Dönem Sonu Bakiyesi</t>
  </si>
  <si>
    <t>Muhasebe Politikasında Yapılan Değişiklikler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</si>
  <si>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</si>
  <si>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</si>
  <si>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</si>
  <si>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</si>
  <si>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</si>
  <si>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</si>
  <si>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Sermaye Artırımı</t>
  </si>
  <si>
    <t>Nakden</t>
  </si>
  <si>
    <t>Menkul Değer Değer Artış Fonu</t>
  </si>
  <si>
    <t>6.5</t>
  </si>
  <si>
    <t>Ödenmiş Sermaye Enflasyon Düzeltme Farkı</t>
  </si>
  <si>
    <t>6.6</t>
  </si>
  <si>
    <t>Hisse Senedi İhracı</t>
  </si>
  <si>
    <t>6.7</t>
  </si>
  <si>
    <t xml:space="preserve">Kur Farkları </t>
  </si>
  <si>
    <t>6.8</t>
  </si>
  <si>
    <t xml:space="preserve">Hisse Senetlerine Dönüştürülebilir Tahviller </t>
  </si>
  <si>
    <t>Dönem Sonu Bakiyesi  (I+II+IV+V+VI+VII)</t>
  </si>
  <si>
    <t xml:space="preserve">Önceki Dönem Sonu Bakiyesi </t>
  </si>
  <si>
    <t>Dönem İçindeki Artışlar</t>
  </si>
  <si>
    <t>Satılmaya Hazır Menkul Kıymetlerden</t>
  </si>
  <si>
    <t>Net Rayiç Değer Kârı / Zararı</t>
  </si>
  <si>
    <t>Nakit Akış Riskinden Korunmadan</t>
  </si>
  <si>
    <t>Aktarılan Tutarlar</t>
  </si>
  <si>
    <t>Net Kâra Aktarılan Tutarlar</t>
  </si>
  <si>
    <t>Varlıklara Aktarılan Tutarlar</t>
  </si>
  <si>
    <t>Dönem Net Kârı</t>
  </si>
  <si>
    <t>7.1</t>
  </si>
  <si>
    <t xml:space="preserve">Dağıtılan Temettü  </t>
  </si>
  <si>
    <t>7.2</t>
  </si>
  <si>
    <t>Kur Farkları</t>
  </si>
  <si>
    <t>Hisse Senetlerine Dönüştürülebilir Tahviller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</si>
  <si>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</si>
  <si>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</si>
  <si>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</si>
  <si>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</si>
  <si>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</si>
  <si>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</si>
  <si>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</si>
  <si>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</si>
  <si>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</si>
  <si>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</si>
  <si>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</si>
  <si>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</si>
  <si>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</si>
  <si>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</si>
  <si>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Olağandışı Kalemler</t>
  </si>
  <si>
    <t>1.1.9</t>
  </si>
  <si>
    <t>Bankacılık Faaliyetleri Konusu Aktif ve Pasiflerdeki Değişim</t>
  </si>
  <si>
    <t>1.2.1</t>
  </si>
  <si>
    <t>Alım Satım Amaçlı Menkul Değerlerde Net (Artış) Azalış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</si>
  <si>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</si>
  <si>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</si>
  <si>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</si>
  <si>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</si>
  <si>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</si>
  <si>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</si>
  <si>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</si>
  <si>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</si>
  <si>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</si>
  <si>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</si>
  <si>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</si>
  <si>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</si>
  <si>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</si>
  <si>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</si>
  <si>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</si>
  <si>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</si>
  <si>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</si>
  <si>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</si>
  <si>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</si>
  <si>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</si>
  <si>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İktisap Edilen Bağlı Ortaklık ve İştirakler ve Diğer Yatırımlar </t>
  </si>
  <si>
    <t xml:space="preserve">Elden Çıkarılan Bağlı Ortaklık ve İştirakler ve Diğer Yatırımlar </t>
  </si>
  <si>
    <t xml:space="preserve">Satın Alınan Menkuller ve Gayrimenkuller </t>
  </si>
  <si>
    <t>Elden Çıkarılan Menkul ve Gayrimenkuller</t>
  </si>
  <si>
    <t>Elde Edilen Satılmaya Hazır Menkul Değerler</t>
  </si>
  <si>
    <t>2.6</t>
  </si>
  <si>
    <t>Elden Çıkarılan Satılmaya Hazır Menkul Değerler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</si>
  <si>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</si>
  <si>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</si>
  <si>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</si>
  <si>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</si>
  <si>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</si>
  <si>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2.10</t>
  </si>
  <si>
    <t>C.</t>
  </si>
  <si>
    <t>FİNANSMAN FAALİYETLERİNE İLİŞKİN NAKİT AKIMLARI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</si>
  <si>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</si>
  <si>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</si>
  <si>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</si>
  <si>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</si>
  <si>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</si>
  <si>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</si>
  <si>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</si>
  <si>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</si>
  <si>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>3.7</t>
  </si>
  <si>
    <t xml:space="preserve">Döviz Kurundaki Değişimin Nakit ve Nakde Eşdeğer Varlıklar Üzerindeki Etkisi </t>
  </si>
  <si>
    <t>Nakit ve Nakde Eşdeğer Varlıklardaki Net Artış</t>
  </si>
  <si>
    <t xml:space="preserve">Dönem Sonundaki Nakit ve Nakde Eşdeğer Varlıklar </t>
  </si>
  <si>
    <t>VERGİ KARŞILIĞI (±)</t>
  </si>
  <si>
    <t>VERGİ SONRASI OLAĞAN FAALİYET KÂR/ZARARI (XIV±XV)</t>
  </si>
  <si>
    <t>8.3</t>
  </si>
  <si>
    <t>7.3</t>
  </si>
  <si>
    <t>8.4</t>
  </si>
  <si>
    <t>8.5</t>
  </si>
  <si>
    <t>8.6</t>
  </si>
  <si>
    <t>8.7</t>
  </si>
  <si>
    <t>8.8</t>
  </si>
  <si>
    <t>Dönem Sonu Bakiyesi  (I+II+IV+V+VI+VII+VIII+IX)</t>
  </si>
  <si>
    <t>(30/06/2005)</t>
  </si>
  <si>
    <t>(31/12/2004)</t>
  </si>
  <si>
    <t>6.1.2.1</t>
  </si>
  <si>
    <t>6.1.2</t>
  </si>
  <si>
    <t>31.12.2004</t>
  </si>
  <si>
    <t>Index</t>
  </si>
  <si>
    <t>RESTATED to 2005</t>
  </si>
  <si>
    <t>(01/01/2004-30/09/2004)</t>
  </si>
  <si>
    <t>(01/07/2005-30/09/2005)</t>
  </si>
  <si>
    <t>(01/07/2004-30/09/2004)</t>
  </si>
  <si>
    <t>30.09.2004</t>
  </si>
  <si>
    <t>İMKB TAKAS VE SAKLAMA BANKASI A.Ş.</t>
  </si>
  <si>
    <t>BİLANÇO DIŞI YÜKÜMLÜLÜKLER TABLOSU</t>
  </si>
  <si>
    <t xml:space="preserve">CARİ DÖNEM </t>
  </si>
  <si>
    <t xml:space="preserve">ÖNCEKİ DÖNEM </t>
  </si>
  <si>
    <t>Bağımsız Denetimden Geçmiş</t>
  </si>
  <si>
    <t>CARİ DÖNEM</t>
  </si>
  <si>
    <t>ÖNCEKİ DÖNEM</t>
  </si>
  <si>
    <t xml:space="preserve">İMKB TAKAS VE SAKLAMA BANKASI A.Ş. </t>
  </si>
  <si>
    <t>ÖZKAYNAK DEĞİŞİM TABLOSU</t>
  </si>
  <si>
    <t>15.2.1</t>
  </si>
  <si>
    <t>15.2.2</t>
  </si>
  <si>
    <t>15.2.3</t>
  </si>
  <si>
    <t>15.2.4</t>
  </si>
  <si>
    <t>15.2.5</t>
  </si>
  <si>
    <t>15.2.6</t>
  </si>
  <si>
    <t>15.2.7</t>
  </si>
  <si>
    <t>15.3.1</t>
  </si>
  <si>
    <t>15.3.2</t>
  </si>
  <si>
    <t>15.3.3</t>
  </si>
  <si>
    <t>15.3.4</t>
  </si>
  <si>
    <t>15.4</t>
  </si>
  <si>
    <t>15.4.1</t>
  </si>
  <si>
    <t>15.4.2</t>
  </si>
  <si>
    <t>(31/12/2005)</t>
  </si>
  <si>
    <t>(01/01/2005-31/12/2005)</t>
  </si>
  <si>
    <t>(01/01/2004-31/12/2004)</t>
  </si>
  <si>
    <r>
      <t xml:space="preserve">İhraç Edilen Sermaye Araçları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</si>
  <si>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Temettü Ödemeleri</t>
    </r>
    <r>
      <rPr>
        <vertAlign val="superscript"/>
        <sz val="11"/>
        <rFont val="Times New Roman"/>
        <family val="1"/>
      </rPr>
      <t xml:space="preserve"> </t>
    </r>
  </si>
  <si>
    <r>
      <t>Dönem Başındaki Nakit ve Nakde Eşdeğer Varlıklar</t>
    </r>
    <r>
      <rPr>
        <vertAlign val="superscript"/>
        <sz val="11"/>
        <rFont val="Times New Roman"/>
        <family val="1"/>
      </rPr>
      <t xml:space="preserve"> </t>
    </r>
  </si>
  <si>
    <t xml:space="preserve"> İMKB TAKAS VE SAKLAMA BANKASI A.Ş. </t>
  </si>
  <si>
    <t>GELİR TABLOSU</t>
  </si>
  <si>
    <t>BİLANÇOSU</t>
  </si>
  <si>
    <t>NAKİT AKIM TABLOSU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</si>
</sst>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_-;#,##0\ &quot;YTL&quot;\-"/>
    <numFmt numFmtId="173" formatCode="#,##0\ &quot;YTL&quot;_-;[Red]#,##0\ &quot;YTL&quot;\-"/>
    <numFmt numFmtId="174" formatCode="#,##0.00\ &quot;YTL&quot;_-;#,##0.00\ &quot;YTL&quot;\-"/>
    <numFmt numFmtId="175" formatCode="#,##0.00\ &quot;YTL&quot;_-;[Red]#,##0.00\ &quot;YTL&quot;\-"/>
    <numFmt numFmtId="176" formatCode="_-* #,##0\ &quot;YTL&quot;_-;_-* #,##0\ &quot;YTL&quot;\-;_-* &quot;-&quot;\ &quot;YTL&quot;_-;_-@_-"/>
    <numFmt numFmtId="177" formatCode="_-* #,##0\ _Y_T_L_-;_-* #,##0\ _Y_T_L\-;_-* &quot;-&quot;\ _Y_T_L_-;_-@_-"/>
    <numFmt numFmtId="178" formatCode="_-* #,##0.00\ &quot;YTL&quot;_-;_-* #,##0.00\ &quot;YTL&quot;\-;_-* &quot;-&quot;??\ &quot;YTL&quot;_-;_-@_-"/>
    <numFmt numFmtId="179" formatCode="_-* #,##0.00\ _Y_T_L_-;_-* #,##0.00\ _Y_T_L\-;_-* &quot;-&quot;??\ _Y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??_);_(@_)"/>
    <numFmt numFmtId="188" formatCode="_(* #,##0.0_);_(* \(#,##0.0\);_(* &quot;-&quot;??_);_(@_)"/>
    <numFmt numFmtId="189" formatCode="#,##0.0;[Red]\-#,##0.0"/>
    <numFmt numFmtId="190" formatCode="#,##0.000;[Red]\-#,##0.000"/>
    <numFmt numFmtId="191" formatCode="#,##0\ _T_L;[Red]\(#,##0\)"/>
    <numFmt numFmtId="192" formatCode="#,##0.00\ _T_L;\(#,##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6" fillId="0" borderId="1" xfId="21" applyNumberFormat="1" applyFont="1" applyFill="1" applyBorder="1" applyAlignment="1" applyProtection="1">
      <alignment horizontal="right"/>
      <protection locked="0"/>
    </xf>
    <xf numFmtId="187" fontId="7" fillId="0" borderId="1" xfId="21" applyNumberFormat="1" applyFont="1" applyFill="1" applyBorder="1" applyAlignment="1" applyProtection="1">
      <alignment horizontal="right"/>
      <protection locked="0"/>
    </xf>
    <xf numFmtId="3" fontId="7" fillId="0" borderId="1" xfId="21" applyNumberFormat="1" applyFont="1" applyFill="1" applyBorder="1" applyAlignment="1" applyProtection="1">
      <alignment horizontal="right"/>
      <protection locked="0"/>
    </xf>
    <xf numFmtId="187" fontId="6" fillId="0" borderId="1" xfId="21" applyNumberFormat="1" applyFont="1" applyFill="1" applyBorder="1" applyAlignment="1" applyProtection="1">
      <alignment horizontal="right"/>
      <protection locked="0"/>
    </xf>
    <xf numFmtId="3" fontId="6" fillId="0" borderId="1" xfId="21" applyNumberFormat="1" applyFont="1" applyFill="1" applyBorder="1" applyAlignment="1" applyProtection="1">
      <alignment horizontal="right"/>
      <protection/>
    </xf>
    <xf numFmtId="3" fontId="7" fillId="0" borderId="1" xfId="21" applyNumberFormat="1" applyFont="1" applyFill="1" applyBorder="1" applyAlignment="1" applyProtection="1">
      <alignment horizontal="right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6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7" fillId="0" borderId="8" xfId="21" applyNumberFormat="1" applyFont="1" applyFill="1" applyBorder="1" applyAlignment="1" applyProtection="1">
      <alignment horizontal="right"/>
      <protection/>
    </xf>
    <xf numFmtId="3" fontId="7" fillId="0" borderId="1" xfId="21" applyNumberFormat="1" applyFont="1" applyFill="1" applyBorder="1" applyAlignment="1" applyProtection="1" quotePrefix="1">
      <alignment horizontal="right"/>
      <protection/>
    </xf>
    <xf numFmtId="0" fontId="6" fillId="0" borderId="1" xfId="21" applyFont="1" applyFill="1" applyBorder="1">
      <alignment/>
      <protection/>
    </xf>
    <xf numFmtId="3" fontId="7" fillId="0" borderId="4" xfId="21" applyNumberFormat="1" applyFont="1" applyFill="1" applyBorder="1" applyAlignment="1" applyProtection="1">
      <alignment horizontal="right"/>
      <protection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2" xfId="0" applyFont="1" applyFill="1" applyBorder="1" applyAlignment="1" quotePrefix="1">
      <alignment horizontal="center" vertical="justify"/>
    </xf>
    <xf numFmtId="0" fontId="6" fillId="0" borderId="1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192" fontId="6" fillId="0" borderId="1" xfId="0" applyNumberFormat="1" applyFont="1" applyFill="1" applyBorder="1" applyAlignment="1" applyProtection="1">
      <alignment/>
      <protection/>
    </xf>
    <xf numFmtId="192" fontId="6" fillId="0" borderId="12" xfId="0" applyNumberFormat="1" applyFont="1" applyFill="1" applyBorder="1" applyAlignment="1" applyProtection="1">
      <alignment/>
      <protection/>
    </xf>
    <xf numFmtId="14" fontId="7" fillId="0" borderId="0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192" fontId="7" fillId="0" borderId="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quotePrefix="1">
      <alignment/>
    </xf>
    <xf numFmtId="0" fontId="7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justify"/>
    </xf>
    <xf numFmtId="3" fontId="6" fillId="0" borderId="11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left" vertical="justify"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justify"/>
    </xf>
    <xf numFmtId="3" fontId="6" fillId="0" borderId="1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justify"/>
    </xf>
    <xf numFmtId="0" fontId="6" fillId="0" borderId="17" xfId="0" applyFont="1" applyFill="1" applyBorder="1" applyAlignment="1">
      <alignment wrapText="1"/>
    </xf>
    <xf numFmtId="3" fontId="6" fillId="0" borderId="24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 vertical="justify"/>
    </xf>
    <xf numFmtId="0" fontId="7" fillId="0" borderId="28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center" vertical="justify"/>
    </xf>
    <xf numFmtId="3" fontId="6" fillId="0" borderId="9" xfId="0" applyNumberFormat="1" applyFont="1" applyFill="1" applyBorder="1" applyAlignment="1" quotePrefix="1">
      <alignment horizontal="right" vertical="justify"/>
    </xf>
    <xf numFmtId="3" fontId="6" fillId="0" borderId="10" xfId="0" applyNumberFormat="1" applyFont="1" applyFill="1" applyBorder="1" applyAlignment="1" quotePrefix="1">
      <alignment horizontal="right" vertical="justify"/>
    </xf>
    <xf numFmtId="3" fontId="6" fillId="0" borderId="9" xfId="0" applyNumberFormat="1" applyFont="1" applyFill="1" applyBorder="1" applyAlignment="1">
      <alignment horizontal="right" vertical="justify"/>
    </xf>
    <xf numFmtId="3" fontId="6" fillId="0" borderId="10" xfId="0" applyNumberFormat="1" applyFont="1" applyFill="1" applyBorder="1" applyAlignment="1">
      <alignment horizontal="right" vertical="justify"/>
    </xf>
    <xf numFmtId="3" fontId="6" fillId="0" borderId="8" xfId="0" applyNumberFormat="1" applyFont="1" applyFill="1" applyBorder="1" applyAlignment="1" quotePrefix="1">
      <alignment horizontal="right" vertical="justify"/>
    </xf>
    <xf numFmtId="0" fontId="6" fillId="0" borderId="28" xfId="0" applyFont="1" applyFill="1" applyBorder="1" applyAlignment="1">
      <alignment horizontal="justify" vertical="justify"/>
    </xf>
    <xf numFmtId="3" fontId="6" fillId="0" borderId="23" xfId="0" applyNumberFormat="1" applyFont="1" applyFill="1" applyBorder="1" applyAlignment="1" quotePrefix="1">
      <alignment horizontal="right" vertical="justify"/>
    </xf>
    <xf numFmtId="187" fontId="6" fillId="0" borderId="9" xfId="0" applyNumberFormat="1" applyFont="1" applyFill="1" applyBorder="1" applyAlignment="1" applyProtection="1">
      <alignment/>
      <protection/>
    </xf>
    <xf numFmtId="187" fontId="6" fillId="0" borderId="23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quotePrefix="1">
      <alignment horizontal="left" vertical="justify"/>
    </xf>
    <xf numFmtId="3" fontId="6" fillId="0" borderId="23" xfId="0" applyNumberFormat="1" applyFont="1" applyFill="1" applyBorder="1" applyAlignment="1">
      <alignment horizontal="right" vertical="justify"/>
    </xf>
    <xf numFmtId="3" fontId="6" fillId="0" borderId="8" xfId="0" applyNumberFormat="1" applyFont="1" applyFill="1" applyBorder="1" applyAlignment="1">
      <alignment horizontal="right" vertical="justify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justify"/>
    </xf>
    <xf numFmtId="0" fontId="6" fillId="0" borderId="28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 vertical="justify"/>
    </xf>
    <xf numFmtId="0" fontId="7" fillId="0" borderId="28" xfId="0" applyFont="1" applyFill="1" applyBorder="1" applyAlignment="1">
      <alignment vertical="justify"/>
    </xf>
    <xf numFmtId="3" fontId="6" fillId="0" borderId="19" xfId="0" applyNumberFormat="1" applyFont="1" applyFill="1" applyBorder="1" applyAlignment="1" quotePrefix="1">
      <alignment horizontal="right" vertical="justify"/>
    </xf>
    <xf numFmtId="3" fontId="6" fillId="0" borderId="22" xfId="0" applyNumberFormat="1" applyFont="1" applyFill="1" applyBorder="1" applyAlignment="1" quotePrefix="1">
      <alignment horizontal="right" vertical="justify"/>
    </xf>
    <xf numFmtId="3" fontId="6" fillId="0" borderId="22" xfId="0" applyNumberFormat="1" applyFont="1" applyFill="1" applyBorder="1" applyAlignment="1">
      <alignment horizontal="right" vertical="justify"/>
    </xf>
    <xf numFmtId="3" fontId="6" fillId="0" borderId="19" xfId="0" applyNumberFormat="1" applyFont="1" applyFill="1" applyBorder="1" applyAlignment="1">
      <alignment horizontal="right" vertical="justify"/>
    </xf>
    <xf numFmtId="3" fontId="6" fillId="0" borderId="30" xfId="0" applyNumberFormat="1" applyFont="1" applyFill="1" applyBorder="1" applyAlignment="1" quotePrefix="1">
      <alignment horizontal="right" vertical="justify"/>
    </xf>
    <xf numFmtId="0" fontId="7" fillId="0" borderId="13" xfId="0" applyFont="1" applyFill="1" applyBorder="1" applyAlignment="1">
      <alignment horizontal="left" vertical="justify"/>
    </xf>
    <xf numFmtId="0" fontId="7" fillId="0" borderId="31" xfId="0" applyFont="1" applyFill="1" applyBorder="1" applyAlignment="1" quotePrefix="1">
      <alignment vertical="justify"/>
    </xf>
    <xf numFmtId="0" fontId="7" fillId="0" borderId="32" xfId="0" applyFont="1" applyFill="1" applyBorder="1" applyAlignment="1" quotePrefix="1">
      <alignment horizontal="center" vertical="justify"/>
    </xf>
    <xf numFmtId="3" fontId="6" fillId="0" borderId="33" xfId="0" applyNumberFormat="1" applyFont="1" applyFill="1" applyBorder="1" applyAlignment="1" quotePrefix="1">
      <alignment horizontal="right" vertical="justify"/>
    </xf>
    <xf numFmtId="3" fontId="6" fillId="0" borderId="34" xfId="0" applyNumberFormat="1" applyFont="1" applyFill="1" applyBorder="1" applyAlignment="1" quotePrefix="1">
      <alignment horizontal="right" vertical="justify"/>
    </xf>
    <xf numFmtId="3" fontId="6" fillId="0" borderId="33" xfId="0" applyNumberFormat="1" applyFont="1" applyFill="1" applyBorder="1" applyAlignment="1">
      <alignment horizontal="right" vertical="justify"/>
    </xf>
    <xf numFmtId="3" fontId="6" fillId="0" borderId="34" xfId="0" applyNumberFormat="1" applyFont="1" applyFill="1" applyBorder="1" applyAlignment="1">
      <alignment horizontal="right" vertical="justify"/>
    </xf>
    <xf numFmtId="3" fontId="6" fillId="0" borderId="5" xfId="0" applyNumberFormat="1" applyFont="1" applyFill="1" applyBorder="1" applyAlignment="1" quotePrefix="1">
      <alignment horizontal="right" vertical="justify"/>
    </xf>
    <xf numFmtId="0" fontId="7" fillId="0" borderId="28" xfId="0" applyFont="1" applyFill="1" applyBorder="1" applyAlignment="1" quotePrefix="1">
      <alignment vertical="justify"/>
    </xf>
    <xf numFmtId="0" fontId="7" fillId="0" borderId="0" xfId="0" applyFont="1" applyFill="1" applyBorder="1" applyAlignment="1" quotePrefix="1">
      <alignment horizontal="center" vertical="justify"/>
    </xf>
    <xf numFmtId="0" fontId="6" fillId="0" borderId="28" xfId="0" applyFont="1" applyFill="1" applyBorder="1" applyAlignment="1">
      <alignment horizontal="justify" vertical="justify" wrapText="1"/>
    </xf>
    <xf numFmtId="0" fontId="6" fillId="0" borderId="0" xfId="0" applyFont="1" applyFill="1" applyAlignment="1">
      <alignment wrapText="1"/>
    </xf>
    <xf numFmtId="0" fontId="6" fillId="0" borderId="29" xfId="0" applyFont="1" applyFill="1" applyBorder="1" applyAlignment="1" quotePrefix="1">
      <alignment horizontal="center" vertical="justify"/>
    </xf>
    <xf numFmtId="0" fontId="7" fillId="0" borderId="31" xfId="0" applyFont="1" applyFill="1" applyBorder="1" applyAlignment="1">
      <alignment horizontal="justify" vertical="justify"/>
    </xf>
    <xf numFmtId="0" fontId="7" fillId="0" borderId="13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left" vertical="justify"/>
    </xf>
    <xf numFmtId="0" fontId="6" fillId="0" borderId="13" xfId="0" applyFont="1" applyFill="1" applyBorder="1" applyAlignment="1" quotePrefix="1">
      <alignment horizontal="left"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7" fillId="2" borderId="35" xfId="21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6" fillId="0" borderId="2" xfId="0" applyFont="1" applyFill="1" applyBorder="1" applyAlignment="1" quotePrefix="1">
      <alignment horizontal="center"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2" xfId="21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quotePrefix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3" fontId="6" fillId="0" borderId="1" xfId="21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87" fontId="7" fillId="0" borderId="1" xfId="0" applyNumberFormat="1" applyFont="1" applyFill="1" applyBorder="1" applyAlignment="1" applyProtection="1">
      <alignment/>
      <protection/>
    </xf>
    <xf numFmtId="187" fontId="6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quotePrefix="1">
      <alignment/>
    </xf>
    <xf numFmtId="0" fontId="6" fillId="0" borderId="13" xfId="0" applyFont="1" applyFill="1" applyBorder="1" applyAlignment="1" quotePrefix="1">
      <alignment/>
    </xf>
    <xf numFmtId="183" fontId="6" fillId="3" borderId="4" xfId="15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justify"/>
    </xf>
    <xf numFmtId="0" fontId="6" fillId="0" borderId="35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>
      <alignment horizontal="left"/>
    </xf>
    <xf numFmtId="3" fontId="7" fillId="0" borderId="4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quotePrefix="1">
      <alignment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justify"/>
    </xf>
    <xf numFmtId="0" fontId="6" fillId="0" borderId="2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right"/>
      <protection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quotePrefix="1">
      <alignment/>
    </xf>
    <xf numFmtId="187" fontId="6" fillId="0" borderId="8" xfId="21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12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8" xfId="2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11" xfId="0" applyFont="1" applyFill="1" applyBorder="1" applyAlignment="1">
      <alignment vertical="justify"/>
    </xf>
    <xf numFmtId="0" fontId="7" fillId="0" borderId="11" xfId="21" applyFont="1" applyFill="1" applyBorder="1" applyAlignment="1" applyProtection="1">
      <alignment horizontal="center"/>
      <protection locked="0"/>
    </xf>
    <xf numFmtId="0" fontId="7" fillId="0" borderId="3" xfId="21" applyFont="1" applyFill="1" applyBorder="1" applyAlignment="1" applyProtection="1">
      <alignment horizontal="center"/>
      <protection locked="0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justify"/>
    </xf>
    <xf numFmtId="0" fontId="6" fillId="0" borderId="8" xfId="0" applyFont="1" applyFill="1" applyBorder="1" applyAlignment="1">
      <alignment horizontal="center" vertical="justify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BÖLÜM-MALİ TABLOLAR-ak-pas-gn-kz-özk-na-k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2" width="9.00390625" style="38" customWidth="1"/>
    <col min="3" max="3" width="61.421875" style="38" customWidth="1"/>
    <col min="4" max="4" width="8.421875" style="38" customWidth="1"/>
    <col min="5" max="5" width="9.8515625" style="38" customWidth="1"/>
    <col min="6" max="6" width="9.8515625" style="58" customWidth="1"/>
    <col min="7" max="7" width="13.7109375" style="38" customWidth="1"/>
    <col min="8" max="9" width="9.8515625" style="38" customWidth="1"/>
    <col min="10" max="10" width="13.7109375" style="38" customWidth="1"/>
    <col min="11" max="16384" width="9.140625" style="38" customWidth="1"/>
  </cols>
  <sheetData>
    <row r="1" spans="1:17" ht="9.75" customHeight="1">
      <c r="A1" s="35"/>
      <c r="B1" s="36"/>
      <c r="C1" s="36"/>
      <c r="D1" s="36"/>
      <c r="E1" s="36"/>
      <c r="F1" s="211"/>
      <c r="G1" s="36"/>
      <c r="H1" s="36"/>
      <c r="I1" s="36"/>
      <c r="J1" s="37"/>
      <c r="L1" s="58"/>
      <c r="M1" s="58"/>
      <c r="N1" s="58"/>
      <c r="O1" s="58"/>
      <c r="P1" s="58"/>
      <c r="Q1" s="58"/>
    </row>
    <row r="2" spans="1:17" ht="15.75" customHeight="1">
      <c r="A2" s="39"/>
      <c r="B2" s="244" t="s">
        <v>663</v>
      </c>
      <c r="C2" s="244"/>
      <c r="D2" s="244"/>
      <c r="E2" s="244"/>
      <c r="F2" s="245"/>
      <c r="G2" s="246"/>
      <c r="H2" s="246"/>
      <c r="I2" s="246"/>
      <c r="J2" s="247"/>
      <c r="L2" s="49"/>
      <c r="M2" s="49"/>
      <c r="N2" s="49"/>
      <c r="O2" s="49"/>
      <c r="P2" s="49"/>
      <c r="Q2" s="49"/>
    </row>
    <row r="3" spans="1:17" ht="15.75" customHeight="1">
      <c r="A3" s="39"/>
      <c r="B3" s="244" t="s">
        <v>665</v>
      </c>
      <c r="C3" s="244"/>
      <c r="D3" s="244"/>
      <c r="E3" s="244"/>
      <c r="F3" s="244"/>
      <c r="G3" s="244"/>
      <c r="H3" s="244"/>
      <c r="I3" s="244"/>
      <c r="J3" s="245"/>
      <c r="L3" s="49"/>
      <c r="M3" s="49"/>
      <c r="N3" s="49"/>
      <c r="O3" s="49"/>
      <c r="P3" s="49"/>
      <c r="Q3" s="49"/>
    </row>
    <row r="4" spans="1:17" ht="9.75" customHeight="1">
      <c r="A4" s="39"/>
      <c r="B4" s="58"/>
      <c r="C4" s="58"/>
      <c r="D4" s="58"/>
      <c r="E4" s="58"/>
      <c r="G4" s="58"/>
      <c r="H4" s="58"/>
      <c r="I4" s="58"/>
      <c r="J4" s="182"/>
      <c r="L4" s="242"/>
      <c r="M4" s="243"/>
      <c r="N4" s="243"/>
      <c r="O4" s="243"/>
      <c r="P4" s="243"/>
      <c r="Q4" s="243"/>
    </row>
    <row r="5" spans="1:17" ht="9.75" customHeight="1">
      <c r="A5" s="35"/>
      <c r="B5" s="36"/>
      <c r="C5" s="37"/>
      <c r="D5" s="222"/>
      <c r="E5" s="248" t="s">
        <v>333</v>
      </c>
      <c r="F5" s="249"/>
      <c r="G5" s="249"/>
      <c r="H5" s="249"/>
      <c r="I5" s="249"/>
      <c r="J5" s="250"/>
      <c r="L5" s="18"/>
      <c r="M5" s="18"/>
      <c r="N5" s="18"/>
      <c r="O5" s="18"/>
      <c r="P5" s="18"/>
      <c r="Q5" s="18"/>
    </row>
    <row r="6" spans="1:10" ht="15.75" customHeight="1">
      <c r="A6" s="39"/>
      <c r="B6" s="58"/>
      <c r="C6" s="182"/>
      <c r="D6" s="47"/>
      <c r="E6" s="251"/>
      <c r="F6" s="252"/>
      <c r="G6" s="252"/>
      <c r="H6" s="252"/>
      <c r="I6" s="252"/>
      <c r="J6" s="253"/>
    </row>
    <row r="7" spans="1:10" ht="15.75" customHeight="1">
      <c r="A7" s="39"/>
      <c r="B7" s="58"/>
      <c r="C7" s="182"/>
      <c r="D7" s="47"/>
      <c r="E7" s="254" t="s">
        <v>636</v>
      </c>
      <c r="F7" s="255"/>
      <c r="G7" s="256"/>
      <c r="H7" s="254" t="s">
        <v>637</v>
      </c>
      <c r="I7" s="255"/>
      <c r="J7" s="256"/>
    </row>
    <row r="8" spans="1:10" ht="15.75" customHeight="1">
      <c r="A8" s="39"/>
      <c r="B8" s="58"/>
      <c r="C8" s="182"/>
      <c r="D8" s="47"/>
      <c r="E8" s="239" t="s">
        <v>638</v>
      </c>
      <c r="F8" s="240"/>
      <c r="G8" s="241"/>
      <c r="H8" s="239" t="s">
        <v>638</v>
      </c>
      <c r="I8" s="240"/>
      <c r="J8" s="241"/>
    </row>
    <row r="9" spans="1:10" ht="15.75" customHeight="1">
      <c r="A9" s="39"/>
      <c r="B9" s="58"/>
      <c r="C9" s="223" t="s">
        <v>101</v>
      </c>
      <c r="D9" s="193" t="s">
        <v>172</v>
      </c>
      <c r="E9" s="51"/>
      <c r="F9" s="52" t="s">
        <v>657</v>
      </c>
      <c r="G9" s="53"/>
      <c r="H9" s="51"/>
      <c r="I9" s="52" t="s">
        <v>624</v>
      </c>
      <c r="J9" s="224"/>
    </row>
    <row r="10" spans="1:10" ht="15.75" customHeight="1">
      <c r="A10" s="61"/>
      <c r="B10" s="62"/>
      <c r="C10" s="225"/>
      <c r="D10" s="25"/>
      <c r="E10" s="214" t="s">
        <v>263</v>
      </c>
      <c r="F10" s="214" t="s">
        <v>264</v>
      </c>
      <c r="G10" s="226" t="s">
        <v>266</v>
      </c>
      <c r="H10" s="214" t="s">
        <v>263</v>
      </c>
      <c r="I10" s="214" t="s">
        <v>264</v>
      </c>
      <c r="J10" s="226" t="s">
        <v>266</v>
      </c>
    </row>
    <row r="11" spans="1:10" s="71" customFormat="1" ht="15">
      <c r="A11" s="188"/>
      <c r="B11" s="49" t="s">
        <v>43</v>
      </c>
      <c r="C11" s="49" t="s">
        <v>225</v>
      </c>
      <c r="D11" s="189" t="s">
        <v>171</v>
      </c>
      <c r="E11" s="227">
        <f>SUM(E12:E15)</f>
        <v>8574</v>
      </c>
      <c r="F11" s="227">
        <f>SUM(F12:F15)</f>
        <v>61</v>
      </c>
      <c r="G11" s="227">
        <f aca="true" t="shared" si="0" ref="G11:G34">E11+F11</f>
        <v>8635</v>
      </c>
      <c r="H11" s="228">
        <f>SUM(H12:H15)</f>
        <v>3304</v>
      </c>
      <c r="I11" s="227">
        <f>SUM(I12:I15)</f>
        <v>20</v>
      </c>
      <c r="J11" s="227">
        <f aca="true" t="shared" si="1" ref="J11:J42">H11+I11</f>
        <v>3324</v>
      </c>
    </row>
    <row r="12" spans="1:10" ht="15">
      <c r="A12" s="39"/>
      <c r="B12" s="192" t="s">
        <v>75</v>
      </c>
      <c r="C12" s="58" t="s">
        <v>0</v>
      </c>
      <c r="D12" s="193"/>
      <c r="E12" s="229">
        <v>2</v>
      </c>
      <c r="F12" s="229">
        <v>0</v>
      </c>
      <c r="G12" s="229">
        <f t="shared" si="0"/>
        <v>2</v>
      </c>
      <c r="H12" s="230">
        <v>2</v>
      </c>
      <c r="I12" s="229">
        <v>0</v>
      </c>
      <c r="J12" s="229">
        <f t="shared" si="1"/>
        <v>2</v>
      </c>
    </row>
    <row r="13" spans="1:10" ht="15">
      <c r="A13" s="39"/>
      <c r="B13" s="70" t="s">
        <v>74</v>
      </c>
      <c r="C13" s="58" t="s">
        <v>1</v>
      </c>
      <c r="D13" s="193"/>
      <c r="E13" s="229">
        <v>0</v>
      </c>
      <c r="F13" s="229">
        <f>0</f>
        <v>0</v>
      </c>
      <c r="G13" s="229">
        <f t="shared" si="0"/>
        <v>0</v>
      </c>
      <c r="H13" s="230">
        <v>0</v>
      </c>
      <c r="I13" s="229">
        <v>0</v>
      </c>
      <c r="J13" s="229">
        <f t="shared" si="1"/>
        <v>0</v>
      </c>
    </row>
    <row r="14" spans="1:10" ht="15">
      <c r="A14" s="39"/>
      <c r="B14" s="192" t="s">
        <v>76</v>
      </c>
      <c r="C14" s="58" t="s">
        <v>78</v>
      </c>
      <c r="D14" s="17"/>
      <c r="E14" s="229">
        <v>8572</v>
      </c>
      <c r="F14" s="229">
        <v>61</v>
      </c>
      <c r="G14" s="229">
        <f t="shared" si="0"/>
        <v>8633</v>
      </c>
      <c r="H14" s="230">
        <v>3302</v>
      </c>
      <c r="I14" s="229">
        <v>20</v>
      </c>
      <c r="J14" s="229">
        <f t="shared" si="1"/>
        <v>3322</v>
      </c>
    </row>
    <row r="15" spans="1:10" ht="15">
      <c r="A15" s="39"/>
      <c r="B15" s="192" t="s">
        <v>77</v>
      </c>
      <c r="C15" s="58" t="s">
        <v>2</v>
      </c>
      <c r="D15" s="17"/>
      <c r="E15" s="229">
        <v>0</v>
      </c>
      <c r="F15" s="229">
        <v>0</v>
      </c>
      <c r="G15" s="229">
        <f t="shared" si="0"/>
        <v>0</v>
      </c>
      <c r="H15" s="230">
        <v>0</v>
      </c>
      <c r="I15" s="229">
        <v>0</v>
      </c>
      <c r="J15" s="229">
        <f t="shared" si="1"/>
        <v>0</v>
      </c>
    </row>
    <row r="16" spans="1:10" s="71" customFormat="1" ht="15">
      <c r="A16" s="188"/>
      <c r="B16" s="49" t="s">
        <v>51</v>
      </c>
      <c r="C16" s="200" t="s">
        <v>199</v>
      </c>
      <c r="D16" s="17" t="s">
        <v>173</v>
      </c>
      <c r="E16" s="227">
        <f>+E17+E21+E22</f>
        <v>2192</v>
      </c>
      <c r="F16" s="227">
        <f>+F17+F21+F22</f>
        <v>0</v>
      </c>
      <c r="G16" s="227">
        <f t="shared" si="0"/>
        <v>2192</v>
      </c>
      <c r="H16" s="228">
        <f>H17+H21+H22</f>
        <v>2160</v>
      </c>
      <c r="I16" s="227">
        <f>I17+I21+I22</f>
        <v>0</v>
      </c>
      <c r="J16" s="227">
        <f t="shared" si="1"/>
        <v>2160</v>
      </c>
    </row>
    <row r="17" spans="1:10" ht="15">
      <c r="A17" s="39"/>
      <c r="B17" s="192" t="s">
        <v>79</v>
      </c>
      <c r="C17" s="58" t="s">
        <v>226</v>
      </c>
      <c r="D17" s="193"/>
      <c r="E17" s="215">
        <f>+E18+E19+E20</f>
        <v>2192</v>
      </c>
      <c r="F17" s="215">
        <f>+F18+F19+F20</f>
        <v>0</v>
      </c>
      <c r="G17" s="215">
        <f t="shared" si="0"/>
        <v>2192</v>
      </c>
      <c r="H17" s="231">
        <f>SUM(H18:H20)</f>
        <v>2160</v>
      </c>
      <c r="I17" s="215">
        <f>SUM(I18:I20)</f>
        <v>0</v>
      </c>
      <c r="J17" s="215">
        <f t="shared" si="1"/>
        <v>2160</v>
      </c>
    </row>
    <row r="18" spans="1:10" ht="15">
      <c r="A18" s="39"/>
      <c r="B18" s="192" t="s">
        <v>128</v>
      </c>
      <c r="C18" s="58" t="s">
        <v>243</v>
      </c>
      <c r="D18" s="193"/>
      <c r="E18" s="229">
        <v>1775</v>
      </c>
      <c r="F18" s="229">
        <v>0</v>
      </c>
      <c r="G18" s="229">
        <f t="shared" si="0"/>
        <v>1775</v>
      </c>
      <c r="H18" s="230">
        <v>2057</v>
      </c>
      <c r="I18" s="229">
        <v>0</v>
      </c>
      <c r="J18" s="229">
        <f t="shared" si="1"/>
        <v>2057</v>
      </c>
    </row>
    <row r="19" spans="1:10" ht="15">
      <c r="A19" s="39"/>
      <c r="B19" s="192" t="s">
        <v>129</v>
      </c>
      <c r="C19" s="58" t="s">
        <v>244</v>
      </c>
      <c r="D19" s="193"/>
      <c r="E19" s="229">
        <v>417</v>
      </c>
      <c r="F19" s="229">
        <v>0</v>
      </c>
      <c r="G19" s="229">
        <f t="shared" si="0"/>
        <v>417</v>
      </c>
      <c r="H19" s="230">
        <v>103</v>
      </c>
      <c r="I19" s="229">
        <v>0</v>
      </c>
      <c r="J19" s="229">
        <f t="shared" si="1"/>
        <v>103</v>
      </c>
    </row>
    <row r="20" spans="1:10" ht="15">
      <c r="A20" s="39"/>
      <c r="B20" s="192" t="s">
        <v>130</v>
      </c>
      <c r="C20" s="58" t="s">
        <v>294</v>
      </c>
      <c r="D20" s="193"/>
      <c r="E20" s="229">
        <v>0</v>
      </c>
      <c r="F20" s="229">
        <v>0</v>
      </c>
      <c r="G20" s="229">
        <f t="shared" si="0"/>
        <v>0</v>
      </c>
      <c r="H20" s="230">
        <v>0</v>
      </c>
      <c r="I20" s="229">
        <v>0</v>
      </c>
      <c r="J20" s="229">
        <f t="shared" si="1"/>
        <v>0</v>
      </c>
    </row>
    <row r="21" spans="1:10" ht="15">
      <c r="A21" s="39"/>
      <c r="B21" s="192" t="s">
        <v>80</v>
      </c>
      <c r="C21" s="58" t="s">
        <v>3</v>
      </c>
      <c r="D21" s="193"/>
      <c r="E21" s="229">
        <v>0</v>
      </c>
      <c r="F21" s="229">
        <v>0</v>
      </c>
      <c r="G21" s="229">
        <f t="shared" si="0"/>
        <v>0</v>
      </c>
      <c r="H21" s="230">
        <v>0</v>
      </c>
      <c r="I21" s="229">
        <v>0</v>
      </c>
      <c r="J21" s="229">
        <f t="shared" si="1"/>
        <v>0</v>
      </c>
    </row>
    <row r="22" spans="1:10" ht="15">
      <c r="A22" s="39"/>
      <c r="B22" s="192" t="s">
        <v>81</v>
      </c>
      <c r="C22" s="58" t="s">
        <v>200</v>
      </c>
      <c r="D22" s="193"/>
      <c r="E22" s="229">
        <v>0</v>
      </c>
      <c r="F22" s="229">
        <v>0</v>
      </c>
      <c r="G22" s="229">
        <f t="shared" si="0"/>
        <v>0</v>
      </c>
      <c r="H22" s="230">
        <v>0</v>
      </c>
      <c r="I22" s="229">
        <v>0</v>
      </c>
      <c r="J22" s="229">
        <f t="shared" si="1"/>
        <v>0</v>
      </c>
    </row>
    <row r="23" spans="1:10" s="71" customFormat="1" ht="15">
      <c r="A23" s="188"/>
      <c r="B23" s="49" t="s">
        <v>50</v>
      </c>
      <c r="C23" s="200" t="s">
        <v>45</v>
      </c>
      <c r="D23" s="17" t="s">
        <v>174</v>
      </c>
      <c r="E23" s="227">
        <f>+E24+E28</f>
        <v>46000</v>
      </c>
      <c r="F23" s="227">
        <f>+F24+F28</f>
        <v>8891</v>
      </c>
      <c r="G23" s="227">
        <f t="shared" si="0"/>
        <v>54891</v>
      </c>
      <c r="H23" s="228">
        <f>H24+H28</f>
        <v>31309</v>
      </c>
      <c r="I23" s="227">
        <f>I24+I28</f>
        <v>8056</v>
      </c>
      <c r="J23" s="227">
        <f t="shared" si="1"/>
        <v>39365</v>
      </c>
    </row>
    <row r="24" spans="1:10" ht="15">
      <c r="A24" s="39"/>
      <c r="B24" s="192" t="s">
        <v>82</v>
      </c>
      <c r="C24" s="58" t="s">
        <v>46</v>
      </c>
      <c r="D24" s="193"/>
      <c r="E24" s="215">
        <f>SUM(E25:E27)</f>
        <v>46000</v>
      </c>
      <c r="F24" s="215">
        <f>SUM(F25:F27)</f>
        <v>8891</v>
      </c>
      <c r="G24" s="215">
        <f t="shared" si="0"/>
        <v>54891</v>
      </c>
      <c r="H24" s="231">
        <f>SUM(H25:H27)</f>
        <v>31309</v>
      </c>
      <c r="I24" s="215">
        <f>SUM(I25:I27)</f>
        <v>8056</v>
      </c>
      <c r="J24" s="215">
        <f t="shared" si="1"/>
        <v>39365</v>
      </c>
    </row>
    <row r="25" spans="1:10" ht="15">
      <c r="A25" s="39"/>
      <c r="B25" s="192" t="s">
        <v>83</v>
      </c>
      <c r="C25" s="58" t="s">
        <v>86</v>
      </c>
      <c r="D25" s="193"/>
      <c r="E25" s="229">
        <v>46000</v>
      </c>
      <c r="F25" s="229">
        <v>17</v>
      </c>
      <c r="G25" s="229">
        <f t="shared" si="0"/>
        <v>46017</v>
      </c>
      <c r="H25" s="230">
        <v>31309</v>
      </c>
      <c r="I25" s="229">
        <v>255</v>
      </c>
      <c r="J25" s="229">
        <f t="shared" si="1"/>
        <v>31564</v>
      </c>
    </row>
    <row r="26" spans="1:10" ht="15">
      <c r="A26" s="39"/>
      <c r="B26" s="192" t="s">
        <v>84</v>
      </c>
      <c r="C26" s="58" t="s">
        <v>273</v>
      </c>
      <c r="D26" s="193"/>
      <c r="E26" s="229">
        <v>0</v>
      </c>
      <c r="F26" s="229">
        <v>8874</v>
      </c>
      <c r="G26" s="229">
        <f t="shared" si="0"/>
        <v>8874</v>
      </c>
      <c r="H26" s="230">
        <v>0</v>
      </c>
      <c r="I26" s="229">
        <v>7801</v>
      </c>
      <c r="J26" s="229">
        <f t="shared" si="1"/>
        <v>7801</v>
      </c>
    </row>
    <row r="27" spans="1:10" ht="15">
      <c r="A27" s="39"/>
      <c r="B27" s="192" t="s">
        <v>295</v>
      </c>
      <c r="C27" s="58" t="s">
        <v>296</v>
      </c>
      <c r="D27" s="193"/>
      <c r="E27" s="229">
        <v>0</v>
      </c>
      <c r="F27" s="229">
        <v>0</v>
      </c>
      <c r="G27" s="229">
        <f t="shared" si="0"/>
        <v>0</v>
      </c>
      <c r="H27" s="230">
        <v>0</v>
      </c>
      <c r="I27" s="229">
        <v>0</v>
      </c>
      <c r="J27" s="229">
        <f t="shared" si="1"/>
        <v>0</v>
      </c>
    </row>
    <row r="28" spans="1:10" ht="15">
      <c r="A28" s="39"/>
      <c r="B28" s="192" t="s">
        <v>85</v>
      </c>
      <c r="C28" s="58" t="s">
        <v>47</v>
      </c>
      <c r="D28" s="193"/>
      <c r="E28" s="229">
        <v>0</v>
      </c>
      <c r="F28" s="229">
        <v>0</v>
      </c>
      <c r="G28" s="229">
        <f t="shared" si="0"/>
        <v>0</v>
      </c>
      <c r="H28" s="230">
        <v>0</v>
      </c>
      <c r="I28" s="229">
        <v>0</v>
      </c>
      <c r="J28" s="229">
        <f t="shared" si="1"/>
        <v>0</v>
      </c>
    </row>
    <row r="29" spans="1:10" s="71" customFormat="1" ht="15">
      <c r="A29" s="188"/>
      <c r="B29" s="49" t="s">
        <v>49</v>
      </c>
      <c r="C29" s="200" t="s">
        <v>195</v>
      </c>
      <c r="D29" s="17" t="s">
        <v>175</v>
      </c>
      <c r="E29" s="227">
        <f>SUM(E30:E32)</f>
        <v>176847</v>
      </c>
      <c r="F29" s="227">
        <f>SUM(F30:F32)</f>
        <v>0</v>
      </c>
      <c r="G29" s="227">
        <f t="shared" si="0"/>
        <v>176847</v>
      </c>
      <c r="H29" s="228">
        <f>SUM(H30:H32)</f>
        <v>92211</v>
      </c>
      <c r="I29" s="227">
        <f>SUM(I30:I32)</f>
        <v>0</v>
      </c>
      <c r="J29" s="227">
        <f t="shared" si="1"/>
        <v>92211</v>
      </c>
    </row>
    <row r="30" spans="1:10" s="71" customFormat="1" ht="15">
      <c r="A30" s="188"/>
      <c r="B30" s="232" t="s">
        <v>106</v>
      </c>
      <c r="C30" s="198" t="s">
        <v>265</v>
      </c>
      <c r="D30" s="17"/>
      <c r="E30" s="229">
        <v>172500</v>
      </c>
      <c r="F30" s="229">
        <v>0</v>
      </c>
      <c r="G30" s="229">
        <f t="shared" si="0"/>
        <v>172500</v>
      </c>
      <c r="H30" s="230">
        <v>84000</v>
      </c>
      <c r="I30" s="229">
        <v>0</v>
      </c>
      <c r="J30" s="229">
        <f t="shared" si="1"/>
        <v>84000</v>
      </c>
    </row>
    <row r="31" spans="1:10" s="71" customFormat="1" ht="15">
      <c r="A31" s="188"/>
      <c r="B31" s="70" t="s">
        <v>107</v>
      </c>
      <c r="C31" s="198" t="s">
        <v>258</v>
      </c>
      <c r="D31" s="17"/>
      <c r="E31" s="229">
        <v>0</v>
      </c>
      <c r="F31" s="229">
        <v>0</v>
      </c>
      <c r="G31" s="229">
        <f t="shared" si="0"/>
        <v>0</v>
      </c>
      <c r="H31" s="230">
        <v>0</v>
      </c>
      <c r="I31" s="229">
        <v>0</v>
      </c>
      <c r="J31" s="229">
        <f t="shared" si="1"/>
        <v>0</v>
      </c>
    </row>
    <row r="32" spans="1:10" s="71" customFormat="1" ht="15">
      <c r="A32" s="188"/>
      <c r="B32" s="192" t="s">
        <v>193</v>
      </c>
      <c r="C32" s="198" t="s">
        <v>259</v>
      </c>
      <c r="D32" s="17"/>
      <c r="E32" s="229">
        <v>4347</v>
      </c>
      <c r="F32" s="229">
        <v>0</v>
      </c>
      <c r="G32" s="229">
        <f t="shared" si="0"/>
        <v>4347</v>
      </c>
      <c r="H32" s="230">
        <v>8211</v>
      </c>
      <c r="I32" s="229">
        <v>0</v>
      </c>
      <c r="J32" s="229">
        <f t="shared" si="1"/>
        <v>8211</v>
      </c>
    </row>
    <row r="33" spans="1:10" s="71" customFormat="1" ht="15">
      <c r="A33" s="188"/>
      <c r="B33" s="49" t="s">
        <v>48</v>
      </c>
      <c r="C33" s="200" t="s">
        <v>285</v>
      </c>
      <c r="D33" s="17" t="s">
        <v>176</v>
      </c>
      <c r="E33" s="227">
        <f>+E34+E35</f>
        <v>324</v>
      </c>
      <c r="F33" s="227">
        <f>+F34+F35</f>
        <v>0</v>
      </c>
      <c r="G33" s="227">
        <f t="shared" si="0"/>
        <v>324</v>
      </c>
      <c r="H33" s="228">
        <f>SUM(H34:H35)</f>
        <v>234</v>
      </c>
      <c r="I33" s="227">
        <f>SUM(I34:I35)</f>
        <v>0</v>
      </c>
      <c r="J33" s="227">
        <f t="shared" si="1"/>
        <v>234</v>
      </c>
    </row>
    <row r="34" spans="1:10" s="71" customFormat="1" ht="15">
      <c r="A34" s="188"/>
      <c r="B34" s="192" t="s">
        <v>87</v>
      </c>
      <c r="C34" s="198" t="s">
        <v>3</v>
      </c>
      <c r="D34" s="17"/>
      <c r="E34" s="229">
        <v>324</v>
      </c>
      <c r="F34" s="229">
        <v>0</v>
      </c>
      <c r="G34" s="229">
        <f t="shared" si="0"/>
        <v>324</v>
      </c>
      <c r="H34" s="230">
        <v>234</v>
      </c>
      <c r="I34" s="229">
        <v>0</v>
      </c>
      <c r="J34" s="229">
        <f t="shared" si="1"/>
        <v>234</v>
      </c>
    </row>
    <row r="35" spans="1:10" ht="15">
      <c r="A35" s="39"/>
      <c r="B35" s="192" t="s">
        <v>88</v>
      </c>
      <c r="C35" s="199" t="s">
        <v>4</v>
      </c>
      <c r="D35" s="17"/>
      <c r="E35" s="229">
        <v>0</v>
      </c>
      <c r="F35" s="229">
        <v>0</v>
      </c>
      <c r="G35" s="229">
        <v>0</v>
      </c>
      <c r="H35" s="230">
        <v>0</v>
      </c>
      <c r="I35" s="229">
        <v>0</v>
      </c>
      <c r="J35" s="229">
        <f t="shared" si="1"/>
        <v>0</v>
      </c>
    </row>
    <row r="36" spans="1:10" ht="15">
      <c r="A36" s="39"/>
      <c r="B36" s="49" t="s">
        <v>53</v>
      </c>
      <c r="C36" s="201" t="s">
        <v>297</v>
      </c>
      <c r="D36" s="17" t="s">
        <v>178</v>
      </c>
      <c r="E36" s="227">
        <f>+E37+E38+E39+E40</f>
        <v>18852</v>
      </c>
      <c r="F36" s="227">
        <f>+F37+F38+F39+F40</f>
        <v>0</v>
      </c>
      <c r="G36" s="227">
        <f aca="true" t="shared" si="2" ref="G36:G72">E36+F36</f>
        <v>18852</v>
      </c>
      <c r="H36" s="228">
        <f>SUM(H37:H40)</f>
        <v>11551</v>
      </c>
      <c r="I36" s="227">
        <f>SUM(I37:I40)</f>
        <v>0</v>
      </c>
      <c r="J36" s="227">
        <f t="shared" si="1"/>
        <v>11551</v>
      </c>
    </row>
    <row r="37" spans="1:10" ht="15">
      <c r="A37" s="39"/>
      <c r="B37" s="192" t="s">
        <v>144</v>
      </c>
      <c r="C37" s="58" t="s">
        <v>5</v>
      </c>
      <c r="D37" s="193"/>
      <c r="E37" s="229">
        <v>18852</v>
      </c>
      <c r="F37" s="229">
        <v>0</v>
      </c>
      <c r="G37" s="229">
        <f t="shared" si="2"/>
        <v>18852</v>
      </c>
      <c r="H37" s="230">
        <v>11551</v>
      </c>
      <c r="I37" s="229">
        <v>0</v>
      </c>
      <c r="J37" s="229">
        <f t="shared" si="1"/>
        <v>11551</v>
      </c>
    </row>
    <row r="38" spans="1:10" ht="15">
      <c r="A38" s="39"/>
      <c r="B38" s="192" t="s">
        <v>145</v>
      </c>
      <c r="C38" s="58" t="s">
        <v>6</v>
      </c>
      <c r="D38" s="193"/>
      <c r="E38" s="229">
        <v>0</v>
      </c>
      <c r="F38" s="229">
        <v>0</v>
      </c>
      <c r="G38" s="229">
        <f t="shared" si="2"/>
        <v>0</v>
      </c>
      <c r="H38" s="230">
        <v>0</v>
      </c>
      <c r="I38" s="229">
        <v>0</v>
      </c>
      <c r="J38" s="229">
        <f t="shared" si="1"/>
        <v>0</v>
      </c>
    </row>
    <row r="39" spans="1:10" ht="15">
      <c r="A39" s="39"/>
      <c r="B39" s="192" t="s">
        <v>245</v>
      </c>
      <c r="C39" s="58" t="s">
        <v>201</v>
      </c>
      <c r="D39" s="193"/>
      <c r="E39" s="229">
        <v>0</v>
      </c>
      <c r="F39" s="229">
        <v>0</v>
      </c>
      <c r="G39" s="229">
        <f t="shared" si="2"/>
        <v>0</v>
      </c>
      <c r="H39" s="230">
        <v>0</v>
      </c>
      <c r="I39" s="229">
        <v>0</v>
      </c>
      <c r="J39" s="229">
        <f t="shared" si="1"/>
        <v>0</v>
      </c>
    </row>
    <row r="40" spans="1:10" ht="15">
      <c r="A40" s="39"/>
      <c r="B40" s="192" t="s">
        <v>246</v>
      </c>
      <c r="C40" s="58" t="s">
        <v>202</v>
      </c>
      <c r="D40" s="193"/>
      <c r="E40" s="229">
        <v>0</v>
      </c>
      <c r="F40" s="229">
        <v>0</v>
      </c>
      <c r="G40" s="229">
        <f t="shared" si="2"/>
        <v>0</v>
      </c>
      <c r="H40" s="230">
        <v>0</v>
      </c>
      <c r="I40" s="229">
        <v>0</v>
      </c>
      <c r="J40" s="229">
        <f t="shared" si="1"/>
        <v>0</v>
      </c>
    </row>
    <row r="41" spans="1:10" ht="15">
      <c r="A41" s="39"/>
      <c r="B41" s="49" t="s">
        <v>52</v>
      </c>
      <c r="C41" s="49" t="s">
        <v>204</v>
      </c>
      <c r="D41" s="17" t="s">
        <v>179</v>
      </c>
      <c r="E41" s="26">
        <v>0</v>
      </c>
      <c r="F41" s="26">
        <v>0</v>
      </c>
      <c r="G41" s="26">
        <f t="shared" si="2"/>
        <v>0</v>
      </c>
      <c r="H41" s="27">
        <v>0</v>
      </c>
      <c r="I41" s="26">
        <v>0</v>
      </c>
      <c r="J41" s="26">
        <f t="shared" si="1"/>
        <v>0</v>
      </c>
    </row>
    <row r="42" spans="1:10" s="71" customFormat="1" ht="15">
      <c r="A42" s="188"/>
      <c r="B42" s="49" t="s">
        <v>54</v>
      </c>
      <c r="C42" s="200" t="s">
        <v>224</v>
      </c>
      <c r="D42" s="17" t="s">
        <v>180</v>
      </c>
      <c r="E42" s="227">
        <f>SUM(E43+E46)</f>
        <v>130996</v>
      </c>
      <c r="F42" s="227">
        <f>SUM(F43:F47)</f>
        <v>0</v>
      </c>
      <c r="G42" s="227">
        <f t="shared" si="2"/>
        <v>130996</v>
      </c>
      <c r="H42" s="228">
        <f>H43+H47</f>
        <v>127842</v>
      </c>
      <c r="I42" s="227">
        <f>I43+I47</f>
        <v>0</v>
      </c>
      <c r="J42" s="227">
        <f t="shared" si="1"/>
        <v>127842</v>
      </c>
    </row>
    <row r="43" spans="1:10" ht="15">
      <c r="A43" s="39"/>
      <c r="B43" s="192" t="s">
        <v>247</v>
      </c>
      <c r="C43" s="58" t="s">
        <v>226</v>
      </c>
      <c r="D43" s="193"/>
      <c r="E43" s="229">
        <f>+E44</f>
        <v>130996</v>
      </c>
      <c r="F43" s="229">
        <v>0</v>
      </c>
      <c r="G43" s="229">
        <f t="shared" si="2"/>
        <v>130996</v>
      </c>
      <c r="H43" s="230">
        <f>SUM(H44:H46)</f>
        <v>127842</v>
      </c>
      <c r="I43" s="229">
        <f>SUM(I44:I46)</f>
        <v>0</v>
      </c>
      <c r="J43" s="229">
        <f aca="true" t="shared" si="3" ref="J43:J70">H43+I43</f>
        <v>127842</v>
      </c>
    </row>
    <row r="44" spans="1:10" ht="15">
      <c r="A44" s="39"/>
      <c r="B44" s="192" t="s">
        <v>270</v>
      </c>
      <c r="C44" s="58" t="s">
        <v>243</v>
      </c>
      <c r="D44" s="193"/>
      <c r="E44" s="229">
        <v>130996</v>
      </c>
      <c r="F44" s="229">
        <v>0</v>
      </c>
      <c r="G44" s="229">
        <f t="shared" si="2"/>
        <v>130996</v>
      </c>
      <c r="H44" s="230">
        <v>127842</v>
      </c>
      <c r="I44" s="229">
        <v>0</v>
      </c>
      <c r="J44" s="229">
        <f t="shared" si="3"/>
        <v>127842</v>
      </c>
    </row>
    <row r="45" spans="1:10" ht="15">
      <c r="A45" s="39"/>
      <c r="B45" s="192" t="s">
        <v>271</v>
      </c>
      <c r="C45" s="58" t="s">
        <v>244</v>
      </c>
      <c r="D45" s="193"/>
      <c r="E45" s="229">
        <v>0</v>
      </c>
      <c r="F45" s="229">
        <v>0</v>
      </c>
      <c r="G45" s="229">
        <f t="shared" si="2"/>
        <v>0</v>
      </c>
      <c r="H45" s="230">
        <v>0</v>
      </c>
      <c r="I45" s="229">
        <v>0</v>
      </c>
      <c r="J45" s="229">
        <f t="shared" si="3"/>
        <v>0</v>
      </c>
    </row>
    <row r="46" spans="1:10" ht="15">
      <c r="A46" s="39"/>
      <c r="B46" s="192" t="s">
        <v>272</v>
      </c>
      <c r="C46" s="58" t="s">
        <v>298</v>
      </c>
      <c r="D46" s="193"/>
      <c r="E46" s="229">
        <f>0</f>
        <v>0</v>
      </c>
      <c r="F46" s="229">
        <v>0</v>
      </c>
      <c r="G46" s="229">
        <f t="shared" si="2"/>
        <v>0</v>
      </c>
      <c r="H46" s="230">
        <v>0</v>
      </c>
      <c r="I46" s="229">
        <v>0</v>
      </c>
      <c r="J46" s="229">
        <f t="shared" si="3"/>
        <v>0</v>
      </c>
    </row>
    <row r="47" spans="1:10" ht="15">
      <c r="A47" s="39"/>
      <c r="B47" s="192" t="s">
        <v>248</v>
      </c>
      <c r="C47" s="58" t="s">
        <v>200</v>
      </c>
      <c r="D47" s="193"/>
      <c r="E47" s="229">
        <f>0</f>
        <v>0</v>
      </c>
      <c r="F47" s="229">
        <v>0</v>
      </c>
      <c r="G47" s="229">
        <f t="shared" si="2"/>
        <v>0</v>
      </c>
      <c r="H47" s="230">
        <v>0</v>
      </c>
      <c r="I47" s="229">
        <v>0</v>
      </c>
      <c r="J47" s="229">
        <f t="shared" si="3"/>
        <v>0</v>
      </c>
    </row>
    <row r="48" spans="1:10" ht="15">
      <c r="A48" s="39"/>
      <c r="B48" s="200" t="s">
        <v>55</v>
      </c>
      <c r="C48" s="200" t="s">
        <v>286</v>
      </c>
      <c r="D48" s="17" t="s">
        <v>181</v>
      </c>
      <c r="E48" s="227">
        <f>+E49+E50</f>
        <v>0</v>
      </c>
      <c r="F48" s="227">
        <f>+F49+F50</f>
        <v>0</v>
      </c>
      <c r="G48" s="227">
        <f t="shared" si="2"/>
        <v>0</v>
      </c>
      <c r="H48" s="228">
        <f>SUM(H49:H50)</f>
        <v>0</v>
      </c>
      <c r="I48" s="227">
        <f>SUM(I49:I50)</f>
        <v>0</v>
      </c>
      <c r="J48" s="227">
        <f t="shared" si="3"/>
        <v>0</v>
      </c>
    </row>
    <row r="49" spans="1:10" ht="15">
      <c r="A49" s="39"/>
      <c r="B49" s="192" t="s">
        <v>89</v>
      </c>
      <c r="C49" s="58" t="s">
        <v>12</v>
      </c>
      <c r="D49" s="193"/>
      <c r="E49" s="229">
        <v>0</v>
      </c>
      <c r="F49" s="229">
        <v>0</v>
      </c>
      <c r="G49" s="229">
        <f t="shared" si="2"/>
        <v>0</v>
      </c>
      <c r="H49" s="230">
        <v>0</v>
      </c>
      <c r="I49" s="229">
        <v>0</v>
      </c>
      <c r="J49" s="229">
        <f t="shared" si="3"/>
        <v>0</v>
      </c>
    </row>
    <row r="50" spans="1:10" ht="15">
      <c r="A50" s="39"/>
      <c r="B50" s="192" t="s">
        <v>90</v>
      </c>
      <c r="C50" s="58" t="s">
        <v>13</v>
      </c>
      <c r="D50" s="193"/>
      <c r="E50" s="229">
        <v>0</v>
      </c>
      <c r="F50" s="229">
        <v>0</v>
      </c>
      <c r="G50" s="229">
        <f t="shared" si="2"/>
        <v>0</v>
      </c>
      <c r="H50" s="230">
        <v>0</v>
      </c>
      <c r="I50" s="229">
        <v>0</v>
      </c>
      <c r="J50" s="229">
        <f t="shared" si="3"/>
        <v>0</v>
      </c>
    </row>
    <row r="51" spans="1:10" s="71" customFormat="1" ht="15">
      <c r="A51" s="188"/>
      <c r="B51" s="200" t="s">
        <v>56</v>
      </c>
      <c r="C51" s="200" t="s">
        <v>287</v>
      </c>
      <c r="D51" s="17" t="s">
        <v>182</v>
      </c>
      <c r="E51" s="227">
        <f>+E52+E53</f>
        <v>4825</v>
      </c>
      <c r="F51" s="227">
        <f>+F52+F53</f>
        <v>0</v>
      </c>
      <c r="G51" s="227">
        <f t="shared" si="2"/>
        <v>4825</v>
      </c>
      <c r="H51" s="228">
        <f>SUM(H52:H53)</f>
        <v>4825</v>
      </c>
      <c r="I51" s="227">
        <f>SUM(I52:I53)</f>
        <v>0</v>
      </c>
      <c r="J51" s="227">
        <f t="shared" si="3"/>
        <v>4825</v>
      </c>
    </row>
    <row r="52" spans="1:10" ht="15">
      <c r="A52" s="39"/>
      <c r="B52" s="192" t="s">
        <v>91</v>
      </c>
      <c r="C52" s="58" t="s">
        <v>14</v>
      </c>
      <c r="D52" s="193"/>
      <c r="E52" s="229">
        <v>4825</v>
      </c>
      <c r="F52" s="229">
        <v>0</v>
      </c>
      <c r="G52" s="229">
        <f t="shared" si="2"/>
        <v>4825</v>
      </c>
      <c r="H52" s="230">
        <v>4825</v>
      </c>
      <c r="I52" s="229">
        <v>0</v>
      </c>
      <c r="J52" s="229">
        <f t="shared" si="3"/>
        <v>4825</v>
      </c>
    </row>
    <row r="53" spans="1:10" ht="15">
      <c r="A53" s="39"/>
      <c r="B53" s="192" t="s">
        <v>92</v>
      </c>
      <c r="C53" s="58" t="s">
        <v>15</v>
      </c>
      <c r="D53" s="193"/>
      <c r="E53" s="229">
        <v>0</v>
      </c>
      <c r="F53" s="229">
        <v>0</v>
      </c>
      <c r="G53" s="229">
        <f t="shared" si="2"/>
        <v>0</v>
      </c>
      <c r="H53" s="230">
        <v>0</v>
      </c>
      <c r="I53" s="229">
        <v>0</v>
      </c>
      <c r="J53" s="229">
        <f t="shared" si="3"/>
        <v>0</v>
      </c>
    </row>
    <row r="54" spans="1:10" s="71" customFormat="1" ht="15">
      <c r="A54" s="188"/>
      <c r="B54" s="200" t="s">
        <v>57</v>
      </c>
      <c r="C54" s="200" t="s">
        <v>288</v>
      </c>
      <c r="D54" s="17" t="s">
        <v>183</v>
      </c>
      <c r="E54" s="26">
        <v>0</v>
      </c>
      <c r="F54" s="26">
        <v>0</v>
      </c>
      <c r="G54" s="26">
        <f t="shared" si="2"/>
        <v>0</v>
      </c>
      <c r="H54" s="27">
        <v>0</v>
      </c>
      <c r="I54" s="26">
        <v>0</v>
      </c>
      <c r="J54" s="26">
        <f t="shared" si="3"/>
        <v>0</v>
      </c>
    </row>
    <row r="55" spans="1:10" s="71" customFormat="1" ht="15">
      <c r="A55" s="188"/>
      <c r="B55" s="49" t="s">
        <v>58</v>
      </c>
      <c r="C55" s="200" t="s">
        <v>289</v>
      </c>
      <c r="D55" s="17" t="s">
        <v>184</v>
      </c>
      <c r="E55" s="227">
        <f>+E56-E57</f>
        <v>0</v>
      </c>
      <c r="F55" s="227">
        <f>+F56-F57</f>
        <v>0</v>
      </c>
      <c r="G55" s="227">
        <f t="shared" si="2"/>
        <v>0</v>
      </c>
      <c r="H55" s="228">
        <f>+H56-H57</f>
        <v>0</v>
      </c>
      <c r="I55" s="227">
        <f>+I56-I57</f>
        <v>0</v>
      </c>
      <c r="J55" s="227">
        <f t="shared" si="3"/>
        <v>0</v>
      </c>
    </row>
    <row r="56" spans="1:10" ht="15">
      <c r="A56" s="39"/>
      <c r="B56" s="192" t="s">
        <v>95</v>
      </c>
      <c r="C56" s="58" t="s">
        <v>10</v>
      </c>
      <c r="D56" s="193"/>
      <c r="E56" s="229">
        <v>0</v>
      </c>
      <c r="F56" s="229">
        <v>0</v>
      </c>
      <c r="G56" s="229">
        <f t="shared" si="2"/>
        <v>0</v>
      </c>
      <c r="H56" s="230">
        <v>0</v>
      </c>
      <c r="I56" s="229">
        <v>0</v>
      </c>
      <c r="J56" s="229">
        <f t="shared" si="3"/>
        <v>0</v>
      </c>
    </row>
    <row r="57" spans="1:10" ht="15">
      <c r="A57" s="39"/>
      <c r="B57" s="192" t="s">
        <v>96</v>
      </c>
      <c r="C57" s="58" t="s">
        <v>11</v>
      </c>
      <c r="D57" s="193"/>
      <c r="E57" s="229">
        <v>0</v>
      </c>
      <c r="F57" s="229">
        <v>0</v>
      </c>
      <c r="G57" s="229">
        <f t="shared" si="2"/>
        <v>0</v>
      </c>
      <c r="H57" s="230">
        <v>0</v>
      </c>
      <c r="I57" s="229">
        <v>0</v>
      </c>
      <c r="J57" s="229">
        <f t="shared" si="3"/>
        <v>0</v>
      </c>
    </row>
    <row r="58" spans="1:10" s="71" customFormat="1" ht="15">
      <c r="A58" s="188"/>
      <c r="B58" s="49" t="s">
        <v>59</v>
      </c>
      <c r="C58" s="201" t="s">
        <v>203</v>
      </c>
      <c r="D58" s="17"/>
      <c r="E58" s="26">
        <v>0</v>
      </c>
      <c r="F58" s="26">
        <v>162</v>
      </c>
      <c r="G58" s="26">
        <f t="shared" si="2"/>
        <v>162</v>
      </c>
      <c r="H58" s="27">
        <v>3420</v>
      </c>
      <c r="I58" s="26">
        <v>2</v>
      </c>
      <c r="J58" s="26">
        <f t="shared" si="3"/>
        <v>3422</v>
      </c>
    </row>
    <row r="59" spans="1:10" s="71" customFormat="1" ht="15">
      <c r="A59" s="188"/>
      <c r="B59" s="200" t="s">
        <v>60</v>
      </c>
      <c r="C59" s="200" t="s">
        <v>185</v>
      </c>
      <c r="D59" s="17" t="s">
        <v>186</v>
      </c>
      <c r="E59" s="26">
        <v>981</v>
      </c>
      <c r="F59" s="229">
        <v>0</v>
      </c>
      <c r="G59" s="26">
        <f t="shared" si="2"/>
        <v>981</v>
      </c>
      <c r="H59" s="27">
        <v>2648</v>
      </c>
      <c r="I59" s="26">
        <v>0</v>
      </c>
      <c r="J59" s="26">
        <f t="shared" si="3"/>
        <v>2648</v>
      </c>
    </row>
    <row r="60" spans="1:10" s="71" customFormat="1" ht="15">
      <c r="A60" s="188"/>
      <c r="B60" s="49" t="s">
        <v>61</v>
      </c>
      <c r="C60" s="200" t="s">
        <v>7</v>
      </c>
      <c r="D60" s="17" t="s">
        <v>187</v>
      </c>
      <c r="E60" s="227">
        <f>SUM(E61:E63)</f>
        <v>18674</v>
      </c>
      <c r="F60" s="227">
        <f>SUM(F61:F63)</f>
        <v>1</v>
      </c>
      <c r="G60" s="227">
        <f t="shared" si="2"/>
        <v>18675</v>
      </c>
      <c r="H60" s="228">
        <f>SUM(H61:H63)</f>
        <v>15213</v>
      </c>
      <c r="I60" s="227">
        <f>SUM(I61:I63)</f>
        <v>1</v>
      </c>
      <c r="J60" s="227">
        <f t="shared" si="3"/>
        <v>15214</v>
      </c>
    </row>
    <row r="61" spans="1:10" s="71" customFormat="1" ht="15">
      <c r="A61" s="188"/>
      <c r="B61" s="192" t="s">
        <v>249</v>
      </c>
      <c r="C61" s="58" t="s">
        <v>8</v>
      </c>
      <c r="D61" s="193"/>
      <c r="E61" s="229">
        <v>18</v>
      </c>
      <c r="F61" s="229">
        <v>0</v>
      </c>
      <c r="G61" s="229">
        <f t="shared" si="2"/>
        <v>18</v>
      </c>
      <c r="H61" s="230">
        <v>7</v>
      </c>
      <c r="I61" s="229">
        <v>0</v>
      </c>
      <c r="J61" s="229">
        <f t="shared" si="3"/>
        <v>7</v>
      </c>
    </row>
    <row r="62" spans="1:10" s="71" customFormat="1" ht="15">
      <c r="A62" s="188"/>
      <c r="B62" s="192" t="s">
        <v>250</v>
      </c>
      <c r="C62" s="58" t="s">
        <v>9</v>
      </c>
      <c r="D62" s="193"/>
      <c r="E62" s="229">
        <v>17255</v>
      </c>
      <c r="F62" s="229">
        <v>0</v>
      </c>
      <c r="G62" s="229">
        <f t="shared" si="2"/>
        <v>17255</v>
      </c>
      <c r="H62" s="230">
        <v>13340</v>
      </c>
      <c r="I62" s="229">
        <v>0</v>
      </c>
      <c r="J62" s="229">
        <f t="shared" si="3"/>
        <v>13340</v>
      </c>
    </row>
    <row r="63" spans="1:10" s="71" customFormat="1" ht="15">
      <c r="A63" s="188"/>
      <c r="B63" s="192" t="s">
        <v>251</v>
      </c>
      <c r="C63" s="58" t="s">
        <v>2</v>
      </c>
      <c r="D63" s="17"/>
      <c r="E63" s="229">
        <v>1401</v>
      </c>
      <c r="F63" s="229">
        <v>1</v>
      </c>
      <c r="G63" s="229">
        <f t="shared" si="2"/>
        <v>1402</v>
      </c>
      <c r="H63" s="230">
        <v>1866</v>
      </c>
      <c r="I63" s="229">
        <v>1</v>
      </c>
      <c r="J63" s="229">
        <f t="shared" si="3"/>
        <v>1867</v>
      </c>
    </row>
    <row r="64" spans="1:10" s="71" customFormat="1" ht="15">
      <c r="A64" s="188"/>
      <c r="B64" s="200" t="s">
        <v>62</v>
      </c>
      <c r="C64" s="200" t="s">
        <v>290</v>
      </c>
      <c r="D64" s="17" t="s">
        <v>188</v>
      </c>
      <c r="E64" s="227">
        <f>+E65+E66</f>
        <v>9519</v>
      </c>
      <c r="F64" s="227">
        <f>+F65-F66</f>
        <v>0</v>
      </c>
      <c r="G64" s="227">
        <f t="shared" si="2"/>
        <v>9519</v>
      </c>
      <c r="H64" s="228">
        <f>H65+H66</f>
        <v>10932</v>
      </c>
      <c r="I64" s="227">
        <f>I65+I66</f>
        <v>0</v>
      </c>
      <c r="J64" s="227">
        <f t="shared" si="3"/>
        <v>10932</v>
      </c>
    </row>
    <row r="65" spans="1:10" s="71" customFormat="1" ht="15">
      <c r="A65" s="188"/>
      <c r="B65" s="192" t="s">
        <v>97</v>
      </c>
      <c r="C65" s="58" t="s">
        <v>16</v>
      </c>
      <c r="D65" s="193"/>
      <c r="E65" s="229">
        <v>24973</v>
      </c>
      <c r="F65" s="229">
        <v>0</v>
      </c>
      <c r="G65" s="229">
        <f t="shared" si="2"/>
        <v>24973</v>
      </c>
      <c r="H65" s="230">
        <v>26181</v>
      </c>
      <c r="I65" s="229">
        <v>0</v>
      </c>
      <c r="J65" s="229">
        <f t="shared" si="3"/>
        <v>26181</v>
      </c>
    </row>
    <row r="66" spans="1:10" s="71" customFormat="1" ht="15">
      <c r="A66" s="188"/>
      <c r="B66" s="192" t="s">
        <v>177</v>
      </c>
      <c r="C66" s="58" t="s">
        <v>17</v>
      </c>
      <c r="D66" s="193"/>
      <c r="E66" s="233">
        <v>-15454</v>
      </c>
      <c r="F66" s="229">
        <v>0</v>
      </c>
      <c r="G66" s="233">
        <f t="shared" si="2"/>
        <v>-15454</v>
      </c>
      <c r="H66" s="233">
        <v>-15249</v>
      </c>
      <c r="I66" s="229">
        <v>0</v>
      </c>
      <c r="J66" s="233">
        <f t="shared" si="3"/>
        <v>-15249</v>
      </c>
    </row>
    <row r="67" spans="1:10" s="71" customFormat="1" ht="15">
      <c r="A67" s="188"/>
      <c r="B67" s="49" t="s">
        <v>63</v>
      </c>
      <c r="C67" s="200" t="s">
        <v>291</v>
      </c>
      <c r="D67" s="17" t="s">
        <v>189</v>
      </c>
      <c r="E67" s="227">
        <f>+E68+E69+E70</f>
        <v>332</v>
      </c>
      <c r="F67" s="227">
        <f>+F68+F69-F70</f>
        <v>0</v>
      </c>
      <c r="G67" s="227">
        <f t="shared" si="2"/>
        <v>332</v>
      </c>
      <c r="H67" s="228">
        <f>H68+H69+H70</f>
        <v>390</v>
      </c>
      <c r="I67" s="227">
        <f>I68+I69+I70</f>
        <v>0</v>
      </c>
      <c r="J67" s="227">
        <f t="shared" si="3"/>
        <v>390</v>
      </c>
    </row>
    <row r="68" spans="1:10" ht="15">
      <c r="A68" s="39"/>
      <c r="B68" s="192" t="s">
        <v>98</v>
      </c>
      <c r="C68" s="198" t="s">
        <v>44</v>
      </c>
      <c r="D68" s="193"/>
      <c r="E68" s="229">
        <v>0</v>
      </c>
      <c r="F68" s="229">
        <v>0</v>
      </c>
      <c r="G68" s="229">
        <f t="shared" si="2"/>
        <v>0</v>
      </c>
      <c r="H68" s="230">
        <v>0</v>
      </c>
      <c r="I68" s="229">
        <v>0</v>
      </c>
      <c r="J68" s="229">
        <f t="shared" si="3"/>
        <v>0</v>
      </c>
    </row>
    <row r="69" spans="1:10" ht="15">
      <c r="A69" s="39"/>
      <c r="B69" s="192" t="s">
        <v>99</v>
      </c>
      <c r="C69" s="198" t="s">
        <v>2</v>
      </c>
      <c r="D69" s="193"/>
      <c r="E69" s="229">
        <v>1624</v>
      </c>
      <c r="F69" s="229">
        <v>0</v>
      </c>
      <c r="G69" s="229">
        <f t="shared" si="2"/>
        <v>1624</v>
      </c>
      <c r="H69" s="230">
        <v>1514</v>
      </c>
      <c r="I69" s="229">
        <v>0</v>
      </c>
      <c r="J69" s="229">
        <f t="shared" si="3"/>
        <v>1514</v>
      </c>
    </row>
    <row r="70" spans="1:10" ht="15">
      <c r="A70" s="39"/>
      <c r="B70" s="192" t="s">
        <v>252</v>
      </c>
      <c r="C70" s="198" t="s">
        <v>17</v>
      </c>
      <c r="D70" s="193"/>
      <c r="E70" s="233">
        <v>-1292</v>
      </c>
      <c r="F70" s="229">
        <v>0</v>
      </c>
      <c r="G70" s="233">
        <f t="shared" si="2"/>
        <v>-1292</v>
      </c>
      <c r="H70" s="233">
        <v>-1124</v>
      </c>
      <c r="I70" s="229">
        <v>0</v>
      </c>
      <c r="J70" s="233">
        <f t="shared" si="3"/>
        <v>-1124</v>
      </c>
    </row>
    <row r="71" spans="1:10" ht="15">
      <c r="A71" s="39"/>
      <c r="B71" s="200" t="s">
        <v>64</v>
      </c>
      <c r="C71" s="200" t="s">
        <v>332</v>
      </c>
      <c r="D71" s="17" t="s">
        <v>190</v>
      </c>
      <c r="E71" s="229">
        <v>0</v>
      </c>
      <c r="F71" s="229">
        <v>0</v>
      </c>
      <c r="G71" s="229">
        <f t="shared" si="2"/>
        <v>0</v>
      </c>
      <c r="H71" s="230">
        <v>0</v>
      </c>
      <c r="I71" s="229">
        <v>0</v>
      </c>
      <c r="J71" s="229">
        <v>0</v>
      </c>
    </row>
    <row r="72" spans="1:10" s="71" customFormat="1" ht="15">
      <c r="A72" s="188"/>
      <c r="B72" s="200" t="s">
        <v>65</v>
      </c>
      <c r="C72" s="200" t="s">
        <v>100</v>
      </c>
      <c r="D72" s="17" t="s">
        <v>320</v>
      </c>
      <c r="E72" s="26">
        <v>15536</v>
      </c>
      <c r="F72" s="26">
        <v>0</v>
      </c>
      <c r="G72" s="26">
        <f t="shared" si="2"/>
        <v>15536</v>
      </c>
      <c r="H72" s="27">
        <v>11198</v>
      </c>
      <c r="I72" s="26">
        <v>0</v>
      </c>
      <c r="J72" s="26">
        <f>H72+I72</f>
        <v>11198</v>
      </c>
    </row>
    <row r="73" spans="1:10" ht="15.75" customHeight="1">
      <c r="A73" s="39"/>
      <c r="B73" s="58"/>
      <c r="C73" s="198"/>
      <c r="D73" s="193"/>
      <c r="E73" s="26"/>
      <c r="F73" s="26"/>
      <c r="G73" s="26"/>
      <c r="H73" s="27"/>
      <c r="I73" s="26"/>
      <c r="J73" s="26"/>
    </row>
    <row r="74" spans="1:10" ht="15.75" customHeight="1">
      <c r="A74" s="61"/>
      <c r="B74" s="62"/>
      <c r="C74" s="217" t="s">
        <v>102</v>
      </c>
      <c r="D74" s="25"/>
      <c r="E74" s="218">
        <f aca="true" t="shared" si="4" ref="E74:J74">+E11+E16+E23+E29+E33+E36+E41+E42+E48+E51+E55+E54+E58+E59+E60+E64+E67+E72+E71</f>
        <v>433652</v>
      </c>
      <c r="F74" s="218">
        <f t="shared" si="4"/>
        <v>9115</v>
      </c>
      <c r="G74" s="218">
        <f t="shared" si="4"/>
        <v>442767</v>
      </c>
      <c r="H74" s="234">
        <f t="shared" si="4"/>
        <v>317237</v>
      </c>
      <c r="I74" s="218">
        <f t="shared" si="4"/>
        <v>8079</v>
      </c>
      <c r="J74" s="218">
        <f t="shared" si="4"/>
        <v>325316</v>
      </c>
    </row>
    <row r="75" spans="1:5" ht="15">
      <c r="A75" s="58"/>
      <c r="B75" s="58"/>
      <c r="C75" s="198"/>
      <c r="D75" s="198"/>
      <c r="E75" s="58"/>
    </row>
    <row r="76" ht="15">
      <c r="A76" s="58"/>
    </row>
    <row r="77" spans="1:5" ht="15">
      <c r="A77" s="58"/>
      <c r="B77" s="58"/>
      <c r="C77" s="58"/>
      <c r="D77" s="58"/>
      <c r="E77" s="58"/>
    </row>
    <row r="78" spans="1:5" ht="15">
      <c r="A78" s="58"/>
      <c r="B78" s="58"/>
      <c r="C78" s="58"/>
      <c r="D78" s="58"/>
      <c r="E78" s="58"/>
    </row>
    <row r="79" spans="1:5" ht="15">
      <c r="A79" s="58"/>
      <c r="B79" s="58"/>
      <c r="C79" s="58"/>
      <c r="D79" s="58"/>
      <c r="E79" s="58"/>
    </row>
    <row r="80" spans="1:5" ht="15">
      <c r="A80" s="58"/>
      <c r="B80" s="58"/>
      <c r="C80" s="58"/>
      <c r="D80" s="58"/>
      <c r="E80" s="58"/>
    </row>
    <row r="81" spans="1:5" ht="15">
      <c r="A81" s="58"/>
      <c r="B81" s="58"/>
      <c r="C81" s="58"/>
      <c r="D81" s="58"/>
      <c r="E81" s="58"/>
    </row>
    <row r="82" spans="1:5" ht="15">
      <c r="A82" s="58"/>
      <c r="B82" s="58"/>
      <c r="C82" s="58"/>
      <c r="D82" s="58"/>
      <c r="E82" s="58"/>
    </row>
    <row r="83" spans="1:5" ht="15">
      <c r="A83" s="58"/>
      <c r="B83" s="58"/>
      <c r="C83" s="58"/>
      <c r="D83" s="58"/>
      <c r="E83" s="58"/>
    </row>
  </sheetData>
  <mergeCells count="8">
    <mergeCell ref="E8:G8"/>
    <mergeCell ref="H8:J8"/>
    <mergeCell ref="L4:Q4"/>
    <mergeCell ref="B2:J2"/>
    <mergeCell ref="E5:J6"/>
    <mergeCell ref="E7:G7"/>
    <mergeCell ref="H7:J7"/>
    <mergeCell ref="B3:J3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8" customWidth="1"/>
    <col min="2" max="2" width="9.140625" style="38" customWidth="1"/>
    <col min="3" max="3" width="54.28125" style="38" bestFit="1" customWidth="1"/>
    <col min="4" max="4" width="8.421875" style="221" customWidth="1"/>
    <col min="5" max="5" width="9.8515625" style="38" customWidth="1"/>
    <col min="6" max="6" width="9.8515625" style="58" customWidth="1"/>
    <col min="7" max="7" width="13.7109375" style="38" customWidth="1"/>
    <col min="8" max="9" width="9.8515625" style="38" customWidth="1"/>
    <col min="10" max="10" width="13.7109375" style="38" customWidth="1"/>
    <col min="11" max="16384" width="9.140625" style="38" customWidth="1"/>
  </cols>
  <sheetData>
    <row r="1" spans="1:10" ht="9.75" customHeight="1">
      <c r="A1" s="35"/>
      <c r="B1" s="36"/>
      <c r="C1" s="36"/>
      <c r="D1" s="210"/>
      <c r="E1" s="36"/>
      <c r="F1" s="211"/>
      <c r="G1" s="36"/>
      <c r="H1" s="36"/>
      <c r="I1" s="36"/>
      <c r="J1" s="37"/>
    </row>
    <row r="2" spans="1:10" ht="15.75" customHeight="1">
      <c r="A2" s="39"/>
      <c r="B2" s="244" t="s">
        <v>663</v>
      </c>
      <c r="C2" s="244"/>
      <c r="D2" s="244"/>
      <c r="E2" s="244"/>
      <c r="F2" s="245"/>
      <c r="G2" s="246"/>
      <c r="H2" s="246"/>
      <c r="I2" s="246"/>
      <c r="J2" s="247"/>
    </row>
    <row r="3" spans="1:10" ht="15.75" customHeight="1">
      <c r="A3" s="39"/>
      <c r="B3" s="244" t="s">
        <v>665</v>
      </c>
      <c r="C3" s="244"/>
      <c r="D3" s="244"/>
      <c r="E3" s="244"/>
      <c r="F3" s="244"/>
      <c r="G3" s="244"/>
      <c r="H3" s="244"/>
      <c r="I3" s="244"/>
      <c r="J3" s="245"/>
    </row>
    <row r="4" spans="1:10" ht="9.75" customHeight="1">
      <c r="A4" s="39"/>
      <c r="B4" s="58"/>
      <c r="C4" s="58"/>
      <c r="D4" s="142"/>
      <c r="E4" s="58"/>
      <c r="G4" s="58"/>
      <c r="H4" s="58"/>
      <c r="I4" s="58"/>
      <c r="J4" s="182"/>
    </row>
    <row r="5" spans="1:10" ht="9.75" customHeight="1">
      <c r="A5" s="35"/>
      <c r="B5" s="36"/>
      <c r="C5" s="37"/>
      <c r="D5" s="55"/>
      <c r="E5" s="248" t="s">
        <v>333</v>
      </c>
      <c r="F5" s="249"/>
      <c r="G5" s="249"/>
      <c r="H5" s="249"/>
      <c r="I5" s="249"/>
      <c r="J5" s="250"/>
    </row>
    <row r="6" spans="1:10" ht="15.75" customHeight="1">
      <c r="A6" s="39"/>
      <c r="B6" s="58"/>
      <c r="C6" s="182"/>
      <c r="D6" s="212"/>
      <c r="E6" s="251"/>
      <c r="F6" s="252"/>
      <c r="G6" s="252"/>
      <c r="H6" s="252"/>
      <c r="I6" s="252"/>
      <c r="J6" s="253"/>
    </row>
    <row r="7" spans="1:10" ht="15.75" customHeight="1">
      <c r="A7" s="39"/>
      <c r="B7" s="58"/>
      <c r="C7" s="182"/>
      <c r="D7" s="212"/>
      <c r="E7" s="254" t="s">
        <v>636</v>
      </c>
      <c r="F7" s="255"/>
      <c r="G7" s="256"/>
      <c r="H7" s="254" t="s">
        <v>637</v>
      </c>
      <c r="I7" s="255"/>
      <c r="J7" s="256"/>
    </row>
    <row r="8" spans="1:10" ht="15.75" customHeight="1">
      <c r="A8" s="39"/>
      <c r="B8" s="58"/>
      <c r="C8" s="182"/>
      <c r="D8" s="212"/>
      <c r="E8" s="239" t="s">
        <v>638</v>
      </c>
      <c r="F8" s="240"/>
      <c r="G8" s="241"/>
      <c r="H8" s="239" t="s">
        <v>638</v>
      </c>
      <c r="I8" s="240"/>
      <c r="J8" s="241"/>
    </row>
    <row r="9" spans="1:10" ht="18.75" customHeight="1">
      <c r="A9" s="39"/>
      <c r="B9" s="58"/>
      <c r="C9" s="50" t="s">
        <v>113</v>
      </c>
      <c r="D9" s="212" t="s">
        <v>172</v>
      </c>
      <c r="E9" s="51"/>
      <c r="F9" s="52" t="s">
        <v>657</v>
      </c>
      <c r="G9" s="53"/>
      <c r="H9" s="48"/>
      <c r="I9" s="48" t="s">
        <v>624</v>
      </c>
      <c r="J9" s="46"/>
    </row>
    <row r="10" spans="1:10" ht="15">
      <c r="A10" s="61"/>
      <c r="B10" s="62"/>
      <c r="C10" s="185"/>
      <c r="D10" s="213"/>
      <c r="E10" s="214" t="s">
        <v>263</v>
      </c>
      <c r="F10" s="214" t="s">
        <v>264</v>
      </c>
      <c r="G10" s="214" t="s">
        <v>266</v>
      </c>
      <c r="H10" s="214" t="s">
        <v>263</v>
      </c>
      <c r="I10" s="214" t="s">
        <v>264</v>
      </c>
      <c r="J10" s="214" t="s">
        <v>266</v>
      </c>
    </row>
    <row r="11" spans="1:10" s="71" customFormat="1" ht="15">
      <c r="A11" s="188"/>
      <c r="B11" s="49" t="s">
        <v>43</v>
      </c>
      <c r="C11" s="49" t="s">
        <v>114</v>
      </c>
      <c r="D11" s="65" t="s">
        <v>171</v>
      </c>
      <c r="E11" s="6">
        <f>SUM(E12:E18)</f>
        <v>0</v>
      </c>
      <c r="F11" s="6">
        <v>0</v>
      </c>
      <c r="G11" s="6">
        <f aca="true" t="shared" si="0" ref="G11:G42">+E11+F11</f>
        <v>0</v>
      </c>
      <c r="H11" s="6">
        <f>SUM(H12:H18)</f>
        <v>0</v>
      </c>
      <c r="I11" s="6">
        <f>SUM(I12:I18)</f>
        <v>0</v>
      </c>
      <c r="J11" s="6">
        <f aca="true" t="shared" si="1" ref="J11:J42">H11+I11</f>
        <v>0</v>
      </c>
    </row>
    <row r="12" spans="1:10" ht="15">
      <c r="A12" s="39"/>
      <c r="B12" s="192" t="s">
        <v>75</v>
      </c>
      <c r="C12" s="58" t="s">
        <v>206</v>
      </c>
      <c r="D12" s="65"/>
      <c r="E12" s="1">
        <v>0</v>
      </c>
      <c r="F12" s="1">
        <v>0</v>
      </c>
      <c r="G12" s="5">
        <f t="shared" si="0"/>
        <v>0</v>
      </c>
      <c r="H12" s="1">
        <v>0</v>
      </c>
      <c r="I12" s="1">
        <v>0</v>
      </c>
      <c r="J12" s="5">
        <f t="shared" si="1"/>
        <v>0</v>
      </c>
    </row>
    <row r="13" spans="1:10" ht="15">
      <c r="A13" s="39"/>
      <c r="B13" s="192" t="s">
        <v>74</v>
      </c>
      <c r="C13" s="58" t="s">
        <v>18</v>
      </c>
      <c r="D13" s="212"/>
      <c r="E13" s="1">
        <v>0</v>
      </c>
      <c r="F13" s="1">
        <v>0</v>
      </c>
      <c r="G13" s="5">
        <f t="shared" si="0"/>
        <v>0</v>
      </c>
      <c r="H13" s="1">
        <v>0</v>
      </c>
      <c r="I13" s="1">
        <v>0</v>
      </c>
      <c r="J13" s="5">
        <f t="shared" si="1"/>
        <v>0</v>
      </c>
    </row>
    <row r="14" spans="1:10" ht="15">
      <c r="A14" s="39"/>
      <c r="B14" s="192" t="s">
        <v>76</v>
      </c>
      <c r="C14" s="199" t="s">
        <v>19</v>
      </c>
      <c r="D14" s="65"/>
      <c r="E14" s="1">
        <v>0</v>
      </c>
      <c r="F14" s="1">
        <v>0</v>
      </c>
      <c r="G14" s="5">
        <f t="shared" si="0"/>
        <v>0</v>
      </c>
      <c r="H14" s="1">
        <v>0</v>
      </c>
      <c r="I14" s="1">
        <v>0</v>
      </c>
      <c r="J14" s="5">
        <f t="shared" si="1"/>
        <v>0</v>
      </c>
    </row>
    <row r="15" spans="1:10" ht="15">
      <c r="A15" s="39"/>
      <c r="B15" s="192" t="s">
        <v>77</v>
      </c>
      <c r="C15" s="58" t="s">
        <v>20</v>
      </c>
      <c r="D15" s="212"/>
      <c r="E15" s="1">
        <v>0</v>
      </c>
      <c r="F15" s="1">
        <v>0</v>
      </c>
      <c r="G15" s="5">
        <f t="shared" si="0"/>
        <v>0</v>
      </c>
      <c r="H15" s="1">
        <v>0</v>
      </c>
      <c r="I15" s="1">
        <v>0</v>
      </c>
      <c r="J15" s="5">
        <f t="shared" si="1"/>
        <v>0</v>
      </c>
    </row>
    <row r="16" spans="1:10" ht="15">
      <c r="A16" s="39"/>
      <c r="B16" s="192" t="s">
        <v>103</v>
      </c>
      <c r="C16" s="58" t="s">
        <v>21</v>
      </c>
      <c r="D16" s="212"/>
      <c r="E16" s="1">
        <v>0</v>
      </c>
      <c r="F16" s="1">
        <v>0</v>
      </c>
      <c r="G16" s="5">
        <f t="shared" si="0"/>
        <v>0</v>
      </c>
      <c r="H16" s="1">
        <v>0</v>
      </c>
      <c r="I16" s="1">
        <v>0</v>
      </c>
      <c r="J16" s="5">
        <f t="shared" si="1"/>
        <v>0</v>
      </c>
    </row>
    <row r="17" spans="1:10" ht="15">
      <c r="A17" s="39"/>
      <c r="B17" s="192" t="s">
        <v>104</v>
      </c>
      <c r="C17" s="58" t="s">
        <v>22</v>
      </c>
      <c r="D17" s="212"/>
      <c r="E17" s="1">
        <v>0</v>
      </c>
      <c r="F17" s="1">
        <v>0</v>
      </c>
      <c r="G17" s="5">
        <f t="shared" si="0"/>
        <v>0</v>
      </c>
      <c r="H17" s="1">
        <v>0</v>
      </c>
      <c r="I17" s="1">
        <v>0</v>
      </c>
      <c r="J17" s="5">
        <f t="shared" si="1"/>
        <v>0</v>
      </c>
    </row>
    <row r="18" spans="1:10" ht="15">
      <c r="A18" s="39"/>
      <c r="B18" s="192" t="s">
        <v>105</v>
      </c>
      <c r="C18" s="58" t="s">
        <v>205</v>
      </c>
      <c r="D18" s="212"/>
      <c r="E18" s="1">
        <v>0</v>
      </c>
      <c r="F18" s="1">
        <v>0</v>
      </c>
      <c r="G18" s="5">
        <f t="shared" si="0"/>
        <v>0</v>
      </c>
      <c r="H18" s="1">
        <v>0</v>
      </c>
      <c r="I18" s="1">
        <v>0</v>
      </c>
      <c r="J18" s="5">
        <f t="shared" si="1"/>
        <v>0</v>
      </c>
    </row>
    <row r="19" spans="1:10" s="71" customFormat="1" ht="15">
      <c r="A19" s="188"/>
      <c r="B19" s="49" t="s">
        <v>51</v>
      </c>
      <c r="C19" s="200" t="s">
        <v>195</v>
      </c>
      <c r="D19" s="65" t="s">
        <v>257</v>
      </c>
      <c r="E19" s="6">
        <f>SUM(E20:E22)</f>
        <v>0</v>
      </c>
      <c r="F19" s="6">
        <v>0</v>
      </c>
      <c r="G19" s="6">
        <f t="shared" si="0"/>
        <v>0</v>
      </c>
      <c r="H19" s="6">
        <f>SUM(H20:H22)</f>
        <v>0</v>
      </c>
      <c r="I19" s="6">
        <f>SUM(I20:I22)</f>
        <v>0</v>
      </c>
      <c r="J19" s="6">
        <f t="shared" si="1"/>
        <v>0</v>
      </c>
    </row>
    <row r="20" spans="1:10" s="71" customFormat="1" ht="15">
      <c r="A20" s="188"/>
      <c r="B20" s="192" t="s">
        <v>79</v>
      </c>
      <c r="C20" s="198" t="s">
        <v>260</v>
      </c>
      <c r="D20" s="65"/>
      <c r="E20" s="1">
        <f>0</f>
        <v>0</v>
      </c>
      <c r="F20" s="1">
        <v>0</v>
      </c>
      <c r="G20" s="5">
        <f t="shared" si="0"/>
        <v>0</v>
      </c>
      <c r="H20" s="1">
        <v>0</v>
      </c>
      <c r="I20" s="1">
        <v>0</v>
      </c>
      <c r="J20" s="5">
        <f t="shared" si="1"/>
        <v>0</v>
      </c>
    </row>
    <row r="21" spans="1:10" s="71" customFormat="1" ht="15">
      <c r="A21" s="188"/>
      <c r="B21" s="192" t="s">
        <v>80</v>
      </c>
      <c r="C21" s="198" t="s">
        <v>261</v>
      </c>
      <c r="D21" s="65"/>
      <c r="E21" s="1">
        <v>0</v>
      </c>
      <c r="F21" s="1">
        <v>0</v>
      </c>
      <c r="G21" s="5">
        <f t="shared" si="0"/>
        <v>0</v>
      </c>
      <c r="H21" s="1">
        <v>0</v>
      </c>
      <c r="I21" s="1">
        <v>0</v>
      </c>
      <c r="J21" s="5">
        <f t="shared" si="1"/>
        <v>0</v>
      </c>
    </row>
    <row r="22" spans="1:10" s="71" customFormat="1" ht="15">
      <c r="A22" s="188"/>
      <c r="B22" s="192" t="s">
        <v>81</v>
      </c>
      <c r="C22" s="198" t="s">
        <v>262</v>
      </c>
      <c r="D22" s="65"/>
      <c r="E22" s="1">
        <v>0</v>
      </c>
      <c r="F22" s="1">
        <v>0</v>
      </c>
      <c r="G22" s="5">
        <f t="shared" si="0"/>
        <v>0</v>
      </c>
      <c r="H22" s="1">
        <v>0</v>
      </c>
      <c r="I22" s="1">
        <v>0</v>
      </c>
      <c r="J22" s="5">
        <f t="shared" si="1"/>
        <v>0</v>
      </c>
    </row>
    <row r="23" spans="1:10" s="71" customFormat="1" ht="15">
      <c r="A23" s="188"/>
      <c r="B23" s="49" t="s">
        <v>50</v>
      </c>
      <c r="C23" s="200" t="s">
        <v>23</v>
      </c>
      <c r="D23" s="65" t="s">
        <v>174</v>
      </c>
      <c r="E23" s="6">
        <f>+E24+E25</f>
        <v>0</v>
      </c>
      <c r="F23" s="6">
        <v>0</v>
      </c>
      <c r="G23" s="6">
        <f t="shared" si="0"/>
        <v>0</v>
      </c>
      <c r="H23" s="6">
        <f>H24+H25</f>
        <v>0</v>
      </c>
      <c r="I23" s="6">
        <f>I24+I25</f>
        <v>0</v>
      </c>
      <c r="J23" s="6">
        <f t="shared" si="1"/>
        <v>0</v>
      </c>
    </row>
    <row r="24" spans="1:10" ht="15">
      <c r="A24" s="39"/>
      <c r="B24" s="192" t="s">
        <v>82</v>
      </c>
      <c r="C24" s="58" t="s">
        <v>274</v>
      </c>
      <c r="D24" s="212"/>
      <c r="E24" s="1">
        <v>0</v>
      </c>
      <c r="F24" s="1">
        <v>0</v>
      </c>
      <c r="G24" s="5">
        <f t="shared" si="0"/>
        <v>0</v>
      </c>
      <c r="H24" s="1">
        <v>0</v>
      </c>
      <c r="I24" s="1">
        <v>0</v>
      </c>
      <c r="J24" s="5">
        <f t="shared" si="1"/>
        <v>0</v>
      </c>
    </row>
    <row r="25" spans="1:10" ht="15">
      <c r="A25" s="39"/>
      <c r="B25" s="192" t="s">
        <v>85</v>
      </c>
      <c r="C25" s="58" t="s">
        <v>24</v>
      </c>
      <c r="D25" s="212"/>
      <c r="E25" s="5">
        <v>0</v>
      </c>
      <c r="F25" s="5">
        <v>0</v>
      </c>
      <c r="G25" s="5">
        <f t="shared" si="0"/>
        <v>0</v>
      </c>
      <c r="H25" s="5">
        <f>SUM(H26:H27)</f>
        <v>0</v>
      </c>
      <c r="I25" s="5">
        <f>SUM(I26:I27)</f>
        <v>0</v>
      </c>
      <c r="J25" s="5">
        <f t="shared" si="1"/>
        <v>0</v>
      </c>
    </row>
    <row r="26" spans="1:10" ht="15">
      <c r="A26" s="39"/>
      <c r="B26" s="192" t="s">
        <v>191</v>
      </c>
      <c r="C26" s="198" t="s">
        <v>277</v>
      </c>
      <c r="D26" s="212"/>
      <c r="E26" s="1">
        <v>0</v>
      </c>
      <c r="F26" s="1">
        <v>0</v>
      </c>
      <c r="G26" s="5">
        <f t="shared" si="0"/>
        <v>0</v>
      </c>
      <c r="H26" s="1">
        <v>0</v>
      </c>
      <c r="I26" s="1">
        <v>0</v>
      </c>
      <c r="J26" s="5">
        <f t="shared" si="1"/>
        <v>0</v>
      </c>
    </row>
    <row r="27" spans="1:10" ht="15">
      <c r="A27" s="39"/>
      <c r="B27" s="192" t="s">
        <v>192</v>
      </c>
      <c r="C27" s="198" t="s">
        <v>278</v>
      </c>
      <c r="D27" s="212"/>
      <c r="E27" s="1">
        <v>0</v>
      </c>
      <c r="F27" s="1">
        <v>0</v>
      </c>
      <c r="G27" s="5">
        <f t="shared" si="0"/>
        <v>0</v>
      </c>
      <c r="H27" s="1">
        <v>0</v>
      </c>
      <c r="I27" s="1">
        <v>0</v>
      </c>
      <c r="J27" s="5">
        <f t="shared" si="1"/>
        <v>0</v>
      </c>
    </row>
    <row r="28" spans="1:10" s="71" customFormat="1" ht="15">
      <c r="A28" s="188"/>
      <c r="B28" s="49" t="s">
        <v>49</v>
      </c>
      <c r="C28" s="200" t="s">
        <v>283</v>
      </c>
      <c r="D28" s="65" t="s">
        <v>175</v>
      </c>
      <c r="E28" s="6">
        <f>SUM(E29:E31)</f>
        <v>0</v>
      </c>
      <c r="F28" s="6">
        <v>0</v>
      </c>
      <c r="G28" s="6">
        <f t="shared" si="0"/>
        <v>0</v>
      </c>
      <c r="H28" s="6">
        <f>SUM(H29:H31)</f>
        <v>0</v>
      </c>
      <c r="I28" s="6">
        <f>SUM(I29:I31)</f>
        <v>0</v>
      </c>
      <c r="J28" s="6">
        <f t="shared" si="1"/>
        <v>0</v>
      </c>
    </row>
    <row r="29" spans="1:10" ht="15">
      <c r="A29" s="39"/>
      <c r="B29" s="192" t="s">
        <v>106</v>
      </c>
      <c r="C29" s="58" t="s">
        <v>26</v>
      </c>
      <c r="D29" s="212"/>
      <c r="E29" s="1">
        <v>0</v>
      </c>
      <c r="F29" s="1">
        <v>0</v>
      </c>
      <c r="G29" s="5">
        <f t="shared" si="0"/>
        <v>0</v>
      </c>
      <c r="H29" s="1">
        <v>0</v>
      </c>
      <c r="I29" s="1">
        <v>0</v>
      </c>
      <c r="J29" s="5">
        <f t="shared" si="1"/>
        <v>0</v>
      </c>
    </row>
    <row r="30" spans="1:10" ht="15">
      <c r="A30" s="39"/>
      <c r="B30" s="192" t="s">
        <v>107</v>
      </c>
      <c r="C30" s="58" t="s">
        <v>27</v>
      </c>
      <c r="D30" s="212"/>
      <c r="E30" s="1">
        <v>0</v>
      </c>
      <c r="F30" s="1">
        <v>0</v>
      </c>
      <c r="G30" s="5">
        <f t="shared" si="0"/>
        <v>0</v>
      </c>
      <c r="H30" s="1">
        <v>0</v>
      </c>
      <c r="I30" s="1">
        <v>0</v>
      </c>
      <c r="J30" s="5">
        <f t="shared" si="1"/>
        <v>0</v>
      </c>
    </row>
    <row r="31" spans="1:10" ht="15">
      <c r="A31" s="39"/>
      <c r="B31" s="192" t="s">
        <v>193</v>
      </c>
      <c r="C31" s="58" t="s">
        <v>28</v>
      </c>
      <c r="D31" s="212"/>
      <c r="E31" s="1">
        <v>0</v>
      </c>
      <c r="F31" s="1">
        <v>0</v>
      </c>
      <c r="G31" s="5">
        <f t="shared" si="0"/>
        <v>0</v>
      </c>
      <c r="H31" s="1">
        <v>0</v>
      </c>
      <c r="I31" s="1">
        <v>0</v>
      </c>
      <c r="J31" s="5">
        <f t="shared" si="1"/>
        <v>0</v>
      </c>
    </row>
    <row r="32" spans="1:10" s="71" customFormat="1" ht="15">
      <c r="A32" s="188"/>
      <c r="B32" s="49" t="s">
        <v>48</v>
      </c>
      <c r="C32" s="200" t="s">
        <v>25</v>
      </c>
      <c r="D32" s="65" t="s">
        <v>176</v>
      </c>
      <c r="E32" s="3">
        <v>0</v>
      </c>
      <c r="F32" s="3">
        <v>0</v>
      </c>
      <c r="G32" s="6">
        <f t="shared" si="0"/>
        <v>0</v>
      </c>
      <c r="H32" s="3">
        <v>0</v>
      </c>
      <c r="I32" s="3">
        <v>0</v>
      </c>
      <c r="J32" s="6">
        <f t="shared" si="1"/>
        <v>0</v>
      </c>
    </row>
    <row r="33" spans="1:10" s="71" customFormat="1" ht="15">
      <c r="A33" s="188"/>
      <c r="B33" s="49" t="s">
        <v>53</v>
      </c>
      <c r="C33" s="200" t="s">
        <v>111</v>
      </c>
      <c r="D33" s="65" t="s">
        <v>178</v>
      </c>
      <c r="E33" s="3">
        <v>89928</v>
      </c>
      <c r="F33" s="3">
        <v>8793</v>
      </c>
      <c r="G33" s="6">
        <f t="shared" si="0"/>
        <v>98721</v>
      </c>
      <c r="H33" s="3">
        <v>7091</v>
      </c>
      <c r="I33" s="3">
        <v>7706</v>
      </c>
      <c r="J33" s="6">
        <f t="shared" si="1"/>
        <v>14797</v>
      </c>
    </row>
    <row r="34" spans="1:10" s="71" customFormat="1" ht="15">
      <c r="A34" s="188"/>
      <c r="B34" s="49" t="s">
        <v>52</v>
      </c>
      <c r="C34" s="201" t="s">
        <v>222</v>
      </c>
      <c r="D34" s="65" t="s">
        <v>179</v>
      </c>
      <c r="E34" s="3">
        <v>92180</v>
      </c>
      <c r="F34" s="3">
        <v>0</v>
      </c>
      <c r="G34" s="6">
        <f t="shared" si="0"/>
        <v>92180</v>
      </c>
      <c r="H34" s="3">
        <v>85596</v>
      </c>
      <c r="I34" s="3">
        <v>0</v>
      </c>
      <c r="J34" s="6">
        <f t="shared" si="1"/>
        <v>85596</v>
      </c>
    </row>
    <row r="35" spans="1:10" s="71" customFormat="1" ht="15">
      <c r="A35" s="188"/>
      <c r="B35" s="49" t="s">
        <v>54</v>
      </c>
      <c r="C35" s="200" t="s">
        <v>34</v>
      </c>
      <c r="D35" s="65" t="s">
        <v>180</v>
      </c>
      <c r="E35" s="3">
        <v>2582</v>
      </c>
      <c r="F35" s="3">
        <v>0</v>
      </c>
      <c r="G35" s="6">
        <f t="shared" si="0"/>
        <v>2582</v>
      </c>
      <c r="H35" s="3">
        <v>3016</v>
      </c>
      <c r="I35" s="3">
        <v>0</v>
      </c>
      <c r="J35" s="6">
        <f t="shared" si="1"/>
        <v>3016</v>
      </c>
    </row>
    <row r="36" spans="1:10" s="71" customFormat="1" ht="15">
      <c r="A36" s="188"/>
      <c r="B36" s="205" t="s">
        <v>55</v>
      </c>
      <c r="C36" s="200" t="s">
        <v>282</v>
      </c>
      <c r="D36" s="65" t="s">
        <v>181</v>
      </c>
      <c r="E36" s="3">
        <v>0</v>
      </c>
      <c r="F36" s="3">
        <v>0</v>
      </c>
      <c r="G36" s="6">
        <f t="shared" si="0"/>
        <v>0</v>
      </c>
      <c r="H36" s="3">
        <v>0</v>
      </c>
      <c r="I36" s="3">
        <v>0</v>
      </c>
      <c r="J36" s="6">
        <f t="shared" si="1"/>
        <v>0</v>
      </c>
    </row>
    <row r="37" spans="1:10" s="71" customFormat="1" ht="15">
      <c r="A37" s="188"/>
      <c r="B37" s="49" t="s">
        <v>56</v>
      </c>
      <c r="C37" s="201" t="s">
        <v>284</v>
      </c>
      <c r="D37" s="65" t="s">
        <v>182</v>
      </c>
      <c r="E37" s="6">
        <f>+E38-E39</f>
        <v>0</v>
      </c>
      <c r="F37" s="6">
        <v>0</v>
      </c>
      <c r="G37" s="6">
        <f t="shared" si="0"/>
        <v>0</v>
      </c>
      <c r="H37" s="6">
        <f>H38+H39</f>
        <v>0</v>
      </c>
      <c r="I37" s="6">
        <f>I38-I39</f>
        <v>0</v>
      </c>
      <c r="J37" s="6">
        <f t="shared" si="1"/>
        <v>0</v>
      </c>
    </row>
    <row r="38" spans="1:10" ht="15">
      <c r="A38" s="39"/>
      <c r="B38" s="192" t="s">
        <v>91</v>
      </c>
      <c r="C38" s="58" t="s">
        <v>32</v>
      </c>
      <c r="D38" s="212"/>
      <c r="E38" s="1">
        <v>0</v>
      </c>
      <c r="F38" s="1">
        <v>0</v>
      </c>
      <c r="G38" s="5">
        <f t="shared" si="0"/>
        <v>0</v>
      </c>
      <c r="H38" s="1">
        <v>0</v>
      </c>
      <c r="I38" s="1">
        <v>0</v>
      </c>
      <c r="J38" s="5">
        <f t="shared" si="1"/>
        <v>0</v>
      </c>
    </row>
    <row r="39" spans="1:10" ht="15">
      <c r="A39" s="39"/>
      <c r="B39" s="192" t="s">
        <v>92</v>
      </c>
      <c r="C39" s="58" t="s">
        <v>33</v>
      </c>
      <c r="D39" s="212"/>
      <c r="E39" s="1">
        <v>0</v>
      </c>
      <c r="F39" s="1">
        <v>0</v>
      </c>
      <c r="G39" s="1">
        <f t="shared" si="0"/>
        <v>0</v>
      </c>
      <c r="H39" s="1">
        <v>0</v>
      </c>
      <c r="I39" s="1">
        <v>0</v>
      </c>
      <c r="J39" s="1">
        <f t="shared" si="1"/>
        <v>0</v>
      </c>
    </row>
    <row r="40" spans="1:10" s="71" customFormat="1" ht="15">
      <c r="A40" s="188"/>
      <c r="B40" s="49" t="s">
        <v>71</v>
      </c>
      <c r="C40" s="201" t="s">
        <v>29</v>
      </c>
      <c r="D40" s="65" t="s">
        <v>183</v>
      </c>
      <c r="E40" s="6">
        <v>72</v>
      </c>
      <c r="F40" s="6">
        <v>0</v>
      </c>
      <c r="G40" s="6">
        <f t="shared" si="0"/>
        <v>72</v>
      </c>
      <c r="H40" s="6">
        <f>SUM(H41:H44)</f>
        <v>101</v>
      </c>
      <c r="I40" s="6">
        <f>SUM(I41:I44)</f>
        <v>0</v>
      </c>
      <c r="J40" s="6">
        <f t="shared" si="1"/>
        <v>101</v>
      </c>
    </row>
    <row r="41" spans="1:10" ht="15">
      <c r="A41" s="39"/>
      <c r="B41" s="192" t="s">
        <v>93</v>
      </c>
      <c r="C41" s="58" t="s">
        <v>30</v>
      </c>
      <c r="D41" s="212"/>
      <c r="E41" s="1">
        <v>0</v>
      </c>
      <c r="F41" s="1">
        <v>0</v>
      </c>
      <c r="G41" s="5">
        <f t="shared" si="0"/>
        <v>0</v>
      </c>
      <c r="H41" s="1">
        <v>0</v>
      </c>
      <c r="I41" s="1">
        <v>0</v>
      </c>
      <c r="J41" s="5">
        <f t="shared" si="1"/>
        <v>0</v>
      </c>
    </row>
    <row r="42" spans="1:10" ht="15">
      <c r="A42" s="39"/>
      <c r="B42" s="192" t="s">
        <v>94</v>
      </c>
      <c r="C42" s="58" t="s">
        <v>31</v>
      </c>
      <c r="D42" s="212"/>
      <c r="E42" s="1">
        <v>0</v>
      </c>
      <c r="F42" s="1">
        <v>0</v>
      </c>
      <c r="G42" s="5">
        <f t="shared" si="0"/>
        <v>0</v>
      </c>
      <c r="H42" s="1">
        <v>0</v>
      </c>
      <c r="I42" s="1">
        <v>0</v>
      </c>
      <c r="J42" s="5">
        <f t="shared" si="1"/>
        <v>0</v>
      </c>
    </row>
    <row r="43" spans="1:10" ht="15">
      <c r="A43" s="39"/>
      <c r="B43" s="192" t="s">
        <v>168</v>
      </c>
      <c r="C43" s="58" t="s">
        <v>223</v>
      </c>
      <c r="D43" s="212"/>
      <c r="E43" s="1">
        <v>0</v>
      </c>
      <c r="F43" s="1">
        <v>0</v>
      </c>
      <c r="G43" s="5">
        <f aca="true" t="shared" si="2" ref="G43:G70">+E43+F43</f>
        <v>0</v>
      </c>
      <c r="H43" s="1">
        <v>0</v>
      </c>
      <c r="I43" s="1">
        <v>0</v>
      </c>
      <c r="J43" s="5">
        <f aca="true" t="shared" si="3" ref="J43:J69">H43+I43</f>
        <v>0</v>
      </c>
    </row>
    <row r="44" spans="1:10" ht="15">
      <c r="A44" s="39"/>
      <c r="B44" s="192" t="s">
        <v>169</v>
      </c>
      <c r="C44" s="58" t="s">
        <v>2</v>
      </c>
      <c r="D44" s="212"/>
      <c r="E44" s="1">
        <v>72</v>
      </c>
      <c r="F44" s="1">
        <v>0</v>
      </c>
      <c r="G44" s="5">
        <f t="shared" si="2"/>
        <v>72</v>
      </c>
      <c r="H44" s="1">
        <v>101</v>
      </c>
      <c r="I44" s="1">
        <v>0</v>
      </c>
      <c r="J44" s="5">
        <f t="shared" si="3"/>
        <v>101</v>
      </c>
    </row>
    <row r="45" spans="1:10" s="71" customFormat="1" ht="15">
      <c r="A45" s="188"/>
      <c r="B45" s="49" t="s">
        <v>198</v>
      </c>
      <c r="C45" s="200" t="s">
        <v>35</v>
      </c>
      <c r="D45" s="65" t="s">
        <v>184</v>
      </c>
      <c r="E45" s="6">
        <f>SUM(E46:E50)</f>
        <v>18990</v>
      </c>
      <c r="F45" s="6">
        <v>0</v>
      </c>
      <c r="G45" s="6">
        <f t="shared" si="2"/>
        <v>18990</v>
      </c>
      <c r="H45" s="6">
        <f>SUM(H46:H50)</f>
        <v>15199</v>
      </c>
      <c r="I45" s="6">
        <f>SUM(I46:I50)</f>
        <v>0</v>
      </c>
      <c r="J45" s="6">
        <f t="shared" si="3"/>
        <v>15199</v>
      </c>
    </row>
    <row r="46" spans="1:10" ht="15">
      <c r="A46" s="39"/>
      <c r="B46" s="192" t="s">
        <v>95</v>
      </c>
      <c r="C46" s="198" t="s">
        <v>269</v>
      </c>
      <c r="D46" s="65"/>
      <c r="E46" s="1">
        <v>355</v>
      </c>
      <c r="F46" s="1">
        <v>0</v>
      </c>
      <c r="G46" s="5">
        <f t="shared" si="2"/>
        <v>355</v>
      </c>
      <c r="H46" s="1">
        <v>241</v>
      </c>
      <c r="I46" s="1">
        <v>0</v>
      </c>
      <c r="J46" s="5">
        <f t="shared" si="3"/>
        <v>241</v>
      </c>
    </row>
    <row r="47" spans="1:10" ht="15">
      <c r="A47" s="39"/>
      <c r="B47" s="192" t="s">
        <v>96</v>
      </c>
      <c r="C47" s="58" t="s">
        <v>36</v>
      </c>
      <c r="D47" s="212"/>
      <c r="E47" s="1">
        <v>107</v>
      </c>
      <c r="F47" s="1">
        <v>0</v>
      </c>
      <c r="G47" s="5">
        <f t="shared" si="2"/>
        <v>107</v>
      </c>
      <c r="H47" s="1">
        <v>107</v>
      </c>
      <c r="I47" s="1">
        <v>0</v>
      </c>
      <c r="J47" s="5">
        <f t="shared" si="3"/>
        <v>107</v>
      </c>
    </row>
    <row r="48" spans="1:10" ht="15">
      <c r="A48" s="39"/>
      <c r="B48" s="192" t="s">
        <v>329</v>
      </c>
      <c r="C48" s="58" t="s">
        <v>37</v>
      </c>
      <c r="D48" s="212"/>
      <c r="E48" s="1">
        <v>18528</v>
      </c>
      <c r="F48" s="1">
        <v>0</v>
      </c>
      <c r="G48" s="5">
        <f t="shared" si="2"/>
        <v>18528</v>
      </c>
      <c r="H48" s="1">
        <v>14851</v>
      </c>
      <c r="I48" s="1">
        <v>0</v>
      </c>
      <c r="J48" s="5">
        <f t="shared" si="3"/>
        <v>14851</v>
      </c>
    </row>
    <row r="49" spans="1:10" ht="15">
      <c r="A49" s="39"/>
      <c r="B49" s="192" t="s">
        <v>330</v>
      </c>
      <c r="C49" s="58" t="s">
        <v>197</v>
      </c>
      <c r="D49" s="212"/>
      <c r="E49" s="1">
        <v>0</v>
      </c>
      <c r="F49" s="1">
        <v>0</v>
      </c>
      <c r="G49" s="5">
        <f t="shared" si="2"/>
        <v>0</v>
      </c>
      <c r="H49" s="1">
        <v>0</v>
      </c>
      <c r="I49" s="1">
        <v>0</v>
      </c>
      <c r="J49" s="5">
        <f t="shared" si="3"/>
        <v>0</v>
      </c>
    </row>
    <row r="50" spans="1:10" ht="15">
      <c r="A50" s="39"/>
      <c r="B50" s="192" t="s">
        <v>331</v>
      </c>
      <c r="C50" s="58" t="s">
        <v>38</v>
      </c>
      <c r="D50" s="212"/>
      <c r="E50" s="1">
        <f>0</f>
        <v>0</v>
      </c>
      <c r="F50" s="1">
        <v>0</v>
      </c>
      <c r="G50" s="5">
        <f t="shared" si="2"/>
        <v>0</v>
      </c>
      <c r="H50" s="1">
        <v>0</v>
      </c>
      <c r="I50" s="1">
        <v>0</v>
      </c>
      <c r="J50" s="5">
        <f t="shared" si="3"/>
        <v>0</v>
      </c>
    </row>
    <row r="51" spans="1:10" ht="15">
      <c r="A51" s="39"/>
      <c r="B51" s="49" t="s">
        <v>268</v>
      </c>
      <c r="C51" s="49" t="s">
        <v>267</v>
      </c>
      <c r="D51" s="65" t="s">
        <v>184</v>
      </c>
      <c r="E51" s="3">
        <v>0</v>
      </c>
      <c r="F51" s="3">
        <v>0</v>
      </c>
      <c r="G51" s="6">
        <f t="shared" si="2"/>
        <v>0</v>
      </c>
      <c r="H51" s="3">
        <v>0</v>
      </c>
      <c r="I51" s="3">
        <v>0</v>
      </c>
      <c r="J51" s="6">
        <f t="shared" si="3"/>
        <v>0</v>
      </c>
    </row>
    <row r="52" spans="1:10" ht="15">
      <c r="A52" s="39"/>
      <c r="B52" s="49" t="s">
        <v>60</v>
      </c>
      <c r="C52" s="49" t="s">
        <v>321</v>
      </c>
      <c r="D52" s="65"/>
      <c r="E52" s="3">
        <v>0</v>
      </c>
      <c r="F52" s="3">
        <v>0</v>
      </c>
      <c r="G52" s="6">
        <f t="shared" si="2"/>
        <v>0</v>
      </c>
      <c r="H52" s="3">
        <v>0</v>
      </c>
      <c r="I52" s="3">
        <v>0</v>
      </c>
      <c r="J52" s="6">
        <f t="shared" si="3"/>
        <v>0</v>
      </c>
    </row>
    <row r="53" spans="1:10" ht="15">
      <c r="A53" s="39"/>
      <c r="B53" s="49" t="s">
        <v>61</v>
      </c>
      <c r="C53" s="49" t="s">
        <v>234</v>
      </c>
      <c r="D53" s="65" t="s">
        <v>186</v>
      </c>
      <c r="E53" s="6">
        <f>+E54+E55+E63+E68</f>
        <v>230222</v>
      </c>
      <c r="F53" s="6">
        <v>0</v>
      </c>
      <c r="G53" s="6">
        <f t="shared" si="2"/>
        <v>230222</v>
      </c>
      <c r="H53" s="6">
        <f>H54+H55+H63+H68</f>
        <v>206607</v>
      </c>
      <c r="I53" s="6">
        <f>I54+I55+I63+I68</f>
        <v>0</v>
      </c>
      <c r="J53" s="6">
        <f t="shared" si="3"/>
        <v>206607</v>
      </c>
    </row>
    <row r="54" spans="1:10" ht="15">
      <c r="A54" s="39"/>
      <c r="B54" s="192" t="s">
        <v>249</v>
      </c>
      <c r="C54" s="58" t="s">
        <v>207</v>
      </c>
      <c r="D54" s="212"/>
      <c r="E54" s="1">
        <f>60000</f>
        <v>60000</v>
      </c>
      <c r="F54" s="1">
        <v>0</v>
      </c>
      <c r="G54" s="5">
        <f t="shared" si="2"/>
        <v>60000</v>
      </c>
      <c r="H54" s="1">
        <v>60000</v>
      </c>
      <c r="I54" s="1">
        <v>0</v>
      </c>
      <c r="J54" s="5">
        <f t="shared" si="3"/>
        <v>60000</v>
      </c>
    </row>
    <row r="55" spans="1:10" ht="15">
      <c r="A55" s="39"/>
      <c r="B55" s="192" t="s">
        <v>250</v>
      </c>
      <c r="C55" s="58" t="s">
        <v>208</v>
      </c>
      <c r="D55" s="65"/>
      <c r="E55" s="5">
        <f>SUM(E56:E62)</f>
        <v>96788</v>
      </c>
      <c r="F55" s="5">
        <v>0</v>
      </c>
      <c r="G55" s="5">
        <f t="shared" si="2"/>
        <v>96788</v>
      </c>
      <c r="H55" s="5">
        <f>SUM(H56:H62)</f>
        <v>96788</v>
      </c>
      <c r="I55" s="5">
        <f>SUM(I56:I62)</f>
        <v>0</v>
      </c>
      <c r="J55" s="5">
        <f t="shared" si="3"/>
        <v>96788</v>
      </c>
    </row>
    <row r="56" spans="1:10" ht="15">
      <c r="A56" s="39"/>
      <c r="B56" s="192" t="s">
        <v>643</v>
      </c>
      <c r="C56" s="58" t="s">
        <v>209</v>
      </c>
      <c r="D56" s="65" t="s">
        <v>187</v>
      </c>
      <c r="E56" s="1">
        <v>0</v>
      </c>
      <c r="F56" s="1">
        <v>0</v>
      </c>
      <c r="G56" s="5">
        <f t="shared" si="2"/>
        <v>0</v>
      </c>
      <c r="H56" s="1">
        <v>0</v>
      </c>
      <c r="I56" s="1">
        <v>0</v>
      </c>
      <c r="J56" s="5">
        <f t="shared" si="3"/>
        <v>0</v>
      </c>
    </row>
    <row r="57" spans="1:10" ht="15">
      <c r="A57" s="39"/>
      <c r="B57" s="192" t="s">
        <v>644</v>
      </c>
      <c r="C57" s="58" t="s">
        <v>210</v>
      </c>
      <c r="D57" s="212"/>
      <c r="E57" s="1">
        <v>0</v>
      </c>
      <c r="F57" s="1">
        <v>0</v>
      </c>
      <c r="G57" s="5">
        <f t="shared" si="2"/>
        <v>0</v>
      </c>
      <c r="H57" s="1">
        <v>0</v>
      </c>
      <c r="I57" s="1">
        <v>0</v>
      </c>
      <c r="J57" s="5">
        <f t="shared" si="3"/>
        <v>0</v>
      </c>
    </row>
    <row r="58" spans="1:10" ht="15">
      <c r="A58" s="39"/>
      <c r="B58" s="192" t="s">
        <v>645</v>
      </c>
      <c r="C58" s="58" t="s">
        <v>211</v>
      </c>
      <c r="D58" s="65" t="s">
        <v>188</v>
      </c>
      <c r="E58" s="1">
        <v>0</v>
      </c>
      <c r="F58" s="1">
        <v>0</v>
      </c>
      <c r="G58" s="5">
        <f t="shared" si="2"/>
        <v>0</v>
      </c>
      <c r="H58" s="1">
        <v>0</v>
      </c>
      <c r="I58" s="1">
        <v>0</v>
      </c>
      <c r="J58" s="5">
        <f t="shared" si="3"/>
        <v>0</v>
      </c>
    </row>
    <row r="59" spans="1:10" ht="15">
      <c r="A59" s="39"/>
      <c r="B59" s="192" t="s">
        <v>646</v>
      </c>
      <c r="C59" s="58" t="s">
        <v>232</v>
      </c>
      <c r="D59" s="65" t="s">
        <v>189</v>
      </c>
      <c r="E59" s="1">
        <f>0</f>
        <v>0</v>
      </c>
      <c r="F59" s="1">
        <v>0</v>
      </c>
      <c r="G59" s="5">
        <f t="shared" si="2"/>
        <v>0</v>
      </c>
      <c r="H59" s="1">
        <v>0</v>
      </c>
      <c r="I59" s="1">
        <v>0</v>
      </c>
      <c r="J59" s="5">
        <f t="shared" si="3"/>
        <v>0</v>
      </c>
    </row>
    <row r="60" spans="1:10" ht="15">
      <c r="A60" s="39"/>
      <c r="B60" s="192" t="s">
        <v>647</v>
      </c>
      <c r="C60" s="58" t="s">
        <v>233</v>
      </c>
      <c r="D60" s="65" t="s">
        <v>190</v>
      </c>
      <c r="E60" s="1">
        <v>0</v>
      </c>
      <c r="F60" s="1">
        <v>0</v>
      </c>
      <c r="G60" s="5">
        <f t="shared" si="2"/>
        <v>0</v>
      </c>
      <c r="H60" s="1">
        <v>0</v>
      </c>
      <c r="I60" s="1">
        <v>0</v>
      </c>
      <c r="J60" s="5">
        <f t="shared" si="3"/>
        <v>0</v>
      </c>
    </row>
    <row r="61" spans="1:10" ht="15">
      <c r="A61" s="39"/>
      <c r="B61" s="192" t="s">
        <v>648</v>
      </c>
      <c r="C61" s="58" t="s">
        <v>212</v>
      </c>
      <c r="D61" s="212"/>
      <c r="E61" s="1">
        <v>96788</v>
      </c>
      <c r="F61" s="1">
        <v>0</v>
      </c>
      <c r="G61" s="5">
        <f t="shared" si="2"/>
        <v>96788</v>
      </c>
      <c r="H61" s="1">
        <v>0</v>
      </c>
      <c r="I61" s="1">
        <v>0</v>
      </c>
      <c r="J61" s="5">
        <f t="shared" si="3"/>
        <v>0</v>
      </c>
    </row>
    <row r="62" spans="1:10" ht="15">
      <c r="A62" s="39"/>
      <c r="B62" s="192" t="s">
        <v>649</v>
      </c>
      <c r="C62" s="58" t="s">
        <v>299</v>
      </c>
      <c r="D62" s="212"/>
      <c r="E62" s="1">
        <v>0</v>
      </c>
      <c r="F62" s="1">
        <v>0</v>
      </c>
      <c r="G62" s="5">
        <f t="shared" si="2"/>
        <v>0</v>
      </c>
      <c r="H62" s="1">
        <v>96788</v>
      </c>
      <c r="I62" s="1">
        <v>0</v>
      </c>
      <c r="J62" s="5">
        <f t="shared" si="3"/>
        <v>96788</v>
      </c>
    </row>
    <row r="63" spans="1:10" ht="15">
      <c r="A63" s="39"/>
      <c r="B63" s="192" t="s">
        <v>251</v>
      </c>
      <c r="C63" s="58" t="s">
        <v>213</v>
      </c>
      <c r="D63" s="65"/>
      <c r="E63" s="5">
        <f>SUM(E64:E67)</f>
        <v>30479</v>
      </c>
      <c r="F63" s="5">
        <v>0</v>
      </c>
      <c r="G63" s="5">
        <f t="shared" si="2"/>
        <v>30479</v>
      </c>
      <c r="H63" s="5">
        <f>SUM(H64:H67)</f>
        <v>18879</v>
      </c>
      <c r="I63" s="5">
        <f>SUM(I64:I67)</f>
        <v>0</v>
      </c>
      <c r="J63" s="5">
        <f t="shared" si="3"/>
        <v>18879</v>
      </c>
    </row>
    <row r="64" spans="1:12" ht="15">
      <c r="A64" s="39"/>
      <c r="B64" s="192" t="s">
        <v>650</v>
      </c>
      <c r="C64" s="58" t="s">
        <v>214</v>
      </c>
      <c r="D64" s="65" t="s">
        <v>320</v>
      </c>
      <c r="E64" s="1">
        <v>5741</v>
      </c>
      <c r="F64" s="1">
        <v>0</v>
      </c>
      <c r="G64" s="5">
        <f t="shared" si="2"/>
        <v>5741</v>
      </c>
      <c r="H64" s="1">
        <v>3253</v>
      </c>
      <c r="I64" s="1">
        <v>0</v>
      </c>
      <c r="J64" s="5">
        <f t="shared" si="3"/>
        <v>3253</v>
      </c>
      <c r="L64" s="209"/>
    </row>
    <row r="65" spans="1:10" ht="15">
      <c r="A65" s="39"/>
      <c r="B65" s="192" t="s">
        <v>651</v>
      </c>
      <c r="C65" s="58" t="s">
        <v>215</v>
      </c>
      <c r="D65" s="212"/>
      <c r="E65" s="1">
        <f>0</f>
        <v>0</v>
      </c>
      <c r="F65" s="1">
        <v>0</v>
      </c>
      <c r="G65" s="5">
        <f t="shared" si="2"/>
        <v>0</v>
      </c>
      <c r="H65" s="1">
        <v>0</v>
      </c>
      <c r="I65" s="1">
        <v>0</v>
      </c>
      <c r="J65" s="5">
        <f t="shared" si="3"/>
        <v>0</v>
      </c>
    </row>
    <row r="66" spans="1:10" ht="15">
      <c r="A66" s="39"/>
      <c r="B66" s="192" t="s">
        <v>652</v>
      </c>
      <c r="C66" s="58" t="s">
        <v>216</v>
      </c>
      <c r="D66" s="65" t="s">
        <v>194</v>
      </c>
      <c r="E66" s="1">
        <v>21469</v>
      </c>
      <c r="F66" s="1">
        <v>0</v>
      </c>
      <c r="G66" s="5">
        <f t="shared" si="2"/>
        <v>21469</v>
      </c>
      <c r="H66" s="1">
        <f>12357</f>
        <v>12357</v>
      </c>
      <c r="I66" s="1">
        <v>0</v>
      </c>
      <c r="J66" s="5">
        <f t="shared" si="3"/>
        <v>12357</v>
      </c>
    </row>
    <row r="67" spans="1:10" ht="15">
      <c r="A67" s="39"/>
      <c r="B67" s="192" t="s">
        <v>653</v>
      </c>
      <c r="C67" s="58" t="s">
        <v>217</v>
      </c>
      <c r="D67" s="212"/>
      <c r="E67" s="1">
        <v>3269</v>
      </c>
      <c r="F67" s="1">
        <v>0</v>
      </c>
      <c r="G67" s="5">
        <f t="shared" si="2"/>
        <v>3269</v>
      </c>
      <c r="H67" s="1">
        <v>3269</v>
      </c>
      <c r="I67" s="1">
        <v>0</v>
      </c>
      <c r="J67" s="5">
        <f t="shared" si="3"/>
        <v>3269</v>
      </c>
    </row>
    <row r="68" spans="1:10" ht="15">
      <c r="A68" s="39"/>
      <c r="B68" s="192" t="s">
        <v>654</v>
      </c>
      <c r="C68" s="58" t="s">
        <v>231</v>
      </c>
      <c r="D68" s="212"/>
      <c r="E68" s="5">
        <f>+E69+E70</f>
        <v>42955</v>
      </c>
      <c r="F68" s="5">
        <f>+F69+F70</f>
        <v>0</v>
      </c>
      <c r="G68" s="5">
        <f t="shared" si="2"/>
        <v>42955</v>
      </c>
      <c r="H68" s="5">
        <f>H69+H70</f>
        <v>30940</v>
      </c>
      <c r="I68" s="5">
        <f>I69+I70</f>
        <v>0</v>
      </c>
      <c r="J68" s="5">
        <f t="shared" si="3"/>
        <v>30940</v>
      </c>
    </row>
    <row r="69" spans="1:10" ht="15">
      <c r="A69" s="39"/>
      <c r="B69" s="192" t="s">
        <v>655</v>
      </c>
      <c r="C69" s="198" t="s">
        <v>218</v>
      </c>
      <c r="D69" s="65"/>
      <c r="E69" s="1">
        <v>0</v>
      </c>
      <c r="F69" s="1">
        <v>0</v>
      </c>
      <c r="G69" s="5">
        <f t="shared" si="2"/>
        <v>0</v>
      </c>
      <c r="H69" s="1">
        <v>0</v>
      </c>
      <c r="I69" s="1">
        <v>0</v>
      </c>
      <c r="J69" s="5">
        <f t="shared" si="3"/>
        <v>0</v>
      </c>
    </row>
    <row r="70" spans="1:10" s="71" customFormat="1" ht="15">
      <c r="A70" s="39"/>
      <c r="B70" s="192" t="s">
        <v>656</v>
      </c>
      <c r="C70" s="198" t="s">
        <v>219</v>
      </c>
      <c r="D70" s="65"/>
      <c r="E70" s="215">
        <v>42955</v>
      </c>
      <c r="F70" s="216">
        <v>0</v>
      </c>
      <c r="G70" s="5">
        <f t="shared" si="2"/>
        <v>42955</v>
      </c>
      <c r="H70" s="215">
        <v>30940</v>
      </c>
      <c r="I70" s="216">
        <v>0</v>
      </c>
      <c r="J70" s="5">
        <f>+H70+I70</f>
        <v>30940</v>
      </c>
    </row>
    <row r="71" spans="1:10" ht="15">
      <c r="A71" s="39"/>
      <c r="B71" s="58"/>
      <c r="C71" s="198"/>
      <c r="D71" s="212"/>
      <c r="E71" s="47"/>
      <c r="F71" s="47"/>
      <c r="G71" s="5"/>
      <c r="H71" s="47"/>
      <c r="I71" s="47"/>
      <c r="J71" s="5"/>
    </row>
    <row r="72" spans="1:10" ht="15">
      <c r="A72" s="61"/>
      <c r="B72" s="62"/>
      <c r="C72" s="217" t="s">
        <v>112</v>
      </c>
      <c r="D72" s="213"/>
      <c r="E72" s="218">
        <f aca="true" t="shared" si="4" ref="E72:J72">+E11+E19+E23+E28+E33+E34+E35+E36+E37+E32+E40+E45+E52+E53+E51</f>
        <v>433974</v>
      </c>
      <c r="F72" s="218">
        <f t="shared" si="4"/>
        <v>8793</v>
      </c>
      <c r="G72" s="218">
        <f t="shared" si="4"/>
        <v>442767</v>
      </c>
      <c r="H72" s="218">
        <f t="shared" si="4"/>
        <v>317610</v>
      </c>
      <c r="I72" s="218">
        <f t="shared" si="4"/>
        <v>7706</v>
      </c>
      <c r="J72" s="218">
        <f t="shared" si="4"/>
        <v>325316</v>
      </c>
    </row>
    <row r="73" spans="1:8" ht="15">
      <c r="A73" s="36"/>
      <c r="B73" s="219"/>
      <c r="C73" s="220"/>
      <c r="D73" s="58"/>
      <c r="E73" s="58"/>
      <c r="G73" s="58"/>
      <c r="H73" s="58"/>
    </row>
    <row r="74" spans="1:8" ht="15">
      <c r="A74" s="58"/>
      <c r="B74" s="192"/>
      <c r="C74" s="198"/>
      <c r="D74" s="58"/>
      <c r="E74" s="58"/>
      <c r="G74" s="58"/>
      <c r="H74" s="58"/>
    </row>
    <row r="75" spans="1:8" ht="15">
      <c r="A75" s="58"/>
      <c r="B75" s="192"/>
      <c r="C75" s="198"/>
      <c r="D75" s="58"/>
      <c r="E75" s="58"/>
      <c r="G75" s="58"/>
      <c r="H75" s="58"/>
    </row>
    <row r="76" spans="1:10" s="71" customFormat="1" ht="15">
      <c r="A76" s="49"/>
      <c r="B76" s="49"/>
      <c r="C76" s="200"/>
      <c r="D76" s="58"/>
      <c r="E76" s="58"/>
      <c r="F76" s="58"/>
      <c r="G76" s="58"/>
      <c r="H76" s="58"/>
      <c r="I76" s="38"/>
      <c r="J76" s="38"/>
    </row>
    <row r="77" spans="1:10" s="71" customFormat="1" ht="15">
      <c r="A77" s="49"/>
      <c r="B77" s="49"/>
      <c r="C77" s="200"/>
      <c r="D77" s="58"/>
      <c r="E77" s="58"/>
      <c r="F77" s="58"/>
      <c r="G77" s="58"/>
      <c r="H77" s="58"/>
      <c r="I77" s="38"/>
      <c r="J77" s="38"/>
    </row>
    <row r="78" spans="1:10" s="71" customFormat="1" ht="15">
      <c r="A78" s="49"/>
      <c r="B78" s="49"/>
      <c r="C78" s="200"/>
      <c r="D78" s="58"/>
      <c r="E78" s="58"/>
      <c r="F78" s="58"/>
      <c r="G78" s="58"/>
      <c r="H78" s="58"/>
      <c r="I78" s="38"/>
      <c r="J78" s="38"/>
    </row>
    <row r="79" spans="1:10" s="71" customFormat="1" ht="15">
      <c r="A79" s="49"/>
      <c r="B79" s="49"/>
      <c r="C79" s="49"/>
      <c r="D79" s="58"/>
      <c r="E79" s="58"/>
      <c r="F79" s="58"/>
      <c r="G79" s="58"/>
      <c r="H79" s="58"/>
      <c r="I79" s="38"/>
      <c r="J79" s="38"/>
    </row>
    <row r="80" spans="1:24" s="71" customFormat="1" ht="15">
      <c r="A80" s="49"/>
      <c r="B80" s="205"/>
      <c r="C80" s="49"/>
      <c r="D80" s="58"/>
      <c r="E80" s="58"/>
      <c r="F80" s="58"/>
      <c r="G80" s="58"/>
      <c r="H80" s="58"/>
      <c r="I80" s="38"/>
      <c r="J80" s="38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:24" s="71" customFormat="1" ht="15">
      <c r="A81" s="49"/>
      <c r="B81" s="205"/>
      <c r="C81" s="49"/>
      <c r="D81" s="158"/>
      <c r="E81" s="38"/>
      <c r="F81" s="58"/>
      <c r="G81" s="38"/>
      <c r="H81" s="38"/>
      <c r="I81" s="38"/>
      <c r="J81" s="38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:24" s="71" customFormat="1" ht="15">
      <c r="A82" s="49"/>
      <c r="B82" s="49"/>
      <c r="C82" s="200"/>
      <c r="D82" s="158"/>
      <c r="E82" s="38"/>
      <c r="F82" s="58"/>
      <c r="G82" s="38"/>
      <c r="H82" s="38"/>
      <c r="I82" s="38"/>
      <c r="J82" s="38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1:24" s="71" customFormat="1" ht="15">
      <c r="A83" s="49"/>
      <c r="B83" s="49"/>
      <c r="C83" s="49"/>
      <c r="D83" s="142"/>
      <c r="E83" s="38"/>
      <c r="F83" s="58"/>
      <c r="G83" s="38"/>
      <c r="H83" s="38"/>
      <c r="I83" s="38"/>
      <c r="J83" s="38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1:24" ht="15">
      <c r="A84" s="58"/>
      <c r="B84" s="58"/>
      <c r="C84" s="58"/>
      <c r="D84" s="142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15">
      <c r="A85" s="58"/>
      <c r="B85" s="58"/>
      <c r="C85" s="58"/>
      <c r="D85" s="142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</row>
    <row r="86" spans="1:24" s="71" customFormat="1" ht="15">
      <c r="A86" s="49"/>
      <c r="B86" s="49"/>
      <c r="C86" s="49"/>
      <c r="D86" s="142"/>
      <c r="E86" s="38"/>
      <c r="F86" s="58"/>
      <c r="G86" s="38"/>
      <c r="H86" s="38"/>
      <c r="I86" s="38"/>
      <c r="J86" s="38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ht="15">
      <c r="A87" s="58"/>
      <c r="B87" s="58"/>
      <c r="C87" s="58"/>
      <c r="D87" s="142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</row>
    <row r="88" spans="1:24" ht="15">
      <c r="A88" s="58"/>
      <c r="B88" s="58"/>
      <c r="C88" s="58"/>
      <c r="D88" s="142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</row>
    <row r="89" spans="1:24" ht="15.75" customHeight="1">
      <c r="A89" s="58"/>
      <c r="B89" s="58"/>
      <c r="C89" s="58"/>
      <c r="D89" s="142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ht="15">
      <c r="A90" s="58"/>
      <c r="B90" s="58"/>
      <c r="C90" s="58"/>
      <c r="D90" s="142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</row>
    <row r="91" spans="1:24" ht="15">
      <c r="A91" s="58"/>
      <c r="B91" s="58"/>
      <c r="C91" s="198"/>
      <c r="D91" s="142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</row>
    <row r="92" spans="1:4" ht="15">
      <c r="A92" s="58"/>
      <c r="B92" s="58"/>
      <c r="C92" s="198"/>
      <c r="D92" s="142"/>
    </row>
    <row r="93" spans="1:4" ht="15">
      <c r="A93" s="58"/>
      <c r="B93" s="58"/>
      <c r="C93" s="198"/>
      <c r="D93" s="142"/>
    </row>
    <row r="94" spans="1:4" ht="15">
      <c r="A94" s="58"/>
      <c r="B94" s="58"/>
      <c r="C94" s="198"/>
      <c r="D94" s="142"/>
    </row>
    <row r="95" spans="1:4" ht="15">
      <c r="A95" s="58"/>
      <c r="B95" s="58"/>
      <c r="C95" s="199"/>
      <c r="D95" s="158"/>
    </row>
    <row r="96" spans="1:4" ht="15">
      <c r="A96" s="58"/>
      <c r="B96" s="58"/>
      <c r="C96" s="198"/>
      <c r="D96" s="142"/>
    </row>
    <row r="97" spans="1:4" ht="15">
      <c r="A97" s="58"/>
      <c r="B97" s="58"/>
      <c r="C97" s="198"/>
      <c r="D97" s="142"/>
    </row>
    <row r="98" spans="1:4" ht="15">
      <c r="A98" s="58"/>
      <c r="B98" s="58"/>
      <c r="C98" s="198"/>
      <c r="D98" s="142"/>
    </row>
  </sheetData>
  <mergeCells count="7">
    <mergeCell ref="E8:G8"/>
    <mergeCell ref="H8:J8"/>
    <mergeCell ref="B2:J2"/>
    <mergeCell ref="E5:J6"/>
    <mergeCell ref="E7:G7"/>
    <mergeCell ref="H7:J7"/>
    <mergeCell ref="B3:J3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38" customWidth="1"/>
    <col min="2" max="2" width="9.140625" style="38" customWidth="1"/>
    <col min="3" max="3" width="59.00390625" style="38" bestFit="1" customWidth="1"/>
    <col min="4" max="4" width="8.28125" style="38" customWidth="1"/>
    <col min="5" max="10" width="14.00390625" style="38" customWidth="1"/>
    <col min="11" max="16384" width="9.140625" style="38" customWidth="1"/>
  </cols>
  <sheetData>
    <row r="1" spans="1:10" ht="1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15">
      <c r="A2" s="39"/>
      <c r="B2" s="243" t="s">
        <v>634</v>
      </c>
      <c r="C2" s="243"/>
      <c r="D2" s="243"/>
      <c r="E2" s="243"/>
      <c r="F2" s="243"/>
      <c r="G2" s="243"/>
      <c r="H2" s="243"/>
      <c r="I2" s="243"/>
      <c r="J2" s="257"/>
    </row>
    <row r="3" spans="1:10" ht="15">
      <c r="A3" s="39"/>
      <c r="B3" s="243" t="s">
        <v>635</v>
      </c>
      <c r="C3" s="243"/>
      <c r="D3" s="243"/>
      <c r="E3" s="243"/>
      <c r="F3" s="243"/>
      <c r="G3" s="243"/>
      <c r="H3" s="243"/>
      <c r="I3" s="243"/>
      <c r="J3" s="257"/>
    </row>
    <row r="4" spans="1:10" ht="9.75" customHeight="1">
      <c r="A4" s="39"/>
      <c r="B4" s="258"/>
      <c r="C4" s="259"/>
      <c r="D4" s="259"/>
      <c r="E4" s="259"/>
      <c r="F4" s="259"/>
      <c r="G4" s="259"/>
      <c r="H4" s="259"/>
      <c r="I4" s="259"/>
      <c r="J4" s="260"/>
    </row>
    <row r="5" spans="1:10" ht="15.75" customHeight="1">
      <c r="A5" s="35"/>
      <c r="B5" s="40"/>
      <c r="C5" s="41"/>
      <c r="D5" s="42"/>
      <c r="E5" s="43"/>
      <c r="F5" s="44"/>
      <c r="G5" s="44"/>
      <c r="H5" s="44"/>
      <c r="I5" s="44"/>
      <c r="J5" s="41"/>
    </row>
    <row r="6" spans="1:10" ht="16.5" customHeight="1">
      <c r="A6" s="39"/>
      <c r="B6" s="45"/>
      <c r="C6" s="46"/>
      <c r="D6" s="47"/>
      <c r="E6" s="261" t="s">
        <v>486</v>
      </c>
      <c r="F6" s="235"/>
      <c r="G6" s="235"/>
      <c r="H6" s="235"/>
      <c r="I6" s="235"/>
      <c r="J6" s="236"/>
    </row>
    <row r="7" spans="1:10" ht="16.5" customHeight="1">
      <c r="A7" s="39"/>
      <c r="B7" s="48"/>
      <c r="C7" s="46"/>
      <c r="D7" s="47"/>
      <c r="E7" s="254" t="s">
        <v>636</v>
      </c>
      <c r="F7" s="255"/>
      <c r="G7" s="256"/>
      <c r="H7" s="254" t="s">
        <v>637</v>
      </c>
      <c r="I7" s="255"/>
      <c r="J7" s="256"/>
    </row>
    <row r="8" spans="1:10" ht="16.5" customHeight="1">
      <c r="A8" s="39"/>
      <c r="B8" s="48"/>
      <c r="C8" s="46"/>
      <c r="D8" s="47"/>
      <c r="E8" s="239" t="s">
        <v>638</v>
      </c>
      <c r="F8" s="240"/>
      <c r="G8" s="241"/>
      <c r="H8" s="239" t="s">
        <v>638</v>
      </c>
      <c r="I8" s="240"/>
      <c r="J8" s="241"/>
    </row>
    <row r="9" spans="1:10" ht="15">
      <c r="A9" s="39"/>
      <c r="B9" s="49"/>
      <c r="C9" s="50"/>
      <c r="D9" s="47"/>
      <c r="E9" s="51"/>
      <c r="F9" s="52" t="s">
        <v>657</v>
      </c>
      <c r="G9" s="53"/>
      <c r="H9" s="51"/>
      <c r="I9" s="52" t="s">
        <v>624</v>
      </c>
      <c r="J9" s="54"/>
    </row>
    <row r="10" spans="1:10" ht="9.75" customHeight="1">
      <c r="A10" s="39"/>
      <c r="B10" s="49"/>
      <c r="C10" s="50"/>
      <c r="D10" s="47"/>
      <c r="E10" s="55"/>
      <c r="F10" s="56"/>
      <c r="G10" s="57"/>
      <c r="H10" s="55"/>
      <c r="I10" s="56"/>
      <c r="J10" s="57"/>
    </row>
    <row r="11" spans="1:36" ht="15">
      <c r="A11" s="39"/>
      <c r="B11" s="58"/>
      <c r="C11" s="50"/>
      <c r="D11" s="59" t="s">
        <v>172</v>
      </c>
      <c r="E11" s="59" t="s">
        <v>263</v>
      </c>
      <c r="F11" s="59" t="s">
        <v>264</v>
      </c>
      <c r="G11" s="46" t="s">
        <v>334</v>
      </c>
      <c r="H11" s="59" t="s">
        <v>263</v>
      </c>
      <c r="I11" s="59" t="s">
        <v>264</v>
      </c>
      <c r="J11" s="46" t="s">
        <v>334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10" ht="9.75" customHeight="1">
      <c r="A12" s="61"/>
      <c r="B12" s="62"/>
      <c r="C12" s="63"/>
      <c r="D12" s="25"/>
      <c r="E12" s="25"/>
      <c r="F12" s="25"/>
      <c r="G12" s="22"/>
      <c r="H12" s="25"/>
      <c r="I12" s="25"/>
      <c r="J12" s="22"/>
    </row>
    <row r="13" spans="1:10" ht="15">
      <c r="A13" s="39"/>
      <c r="B13" s="49" t="s">
        <v>335</v>
      </c>
      <c r="C13" s="49"/>
      <c r="D13" s="64"/>
      <c r="E13" s="6">
        <f>E14+E33+E50</f>
        <v>443533</v>
      </c>
      <c r="F13" s="6">
        <f>F14+F33+F50</f>
        <v>0</v>
      </c>
      <c r="G13" s="6">
        <f aca="true" t="shared" si="0" ref="G13:G44">E13+F13</f>
        <v>443533</v>
      </c>
      <c r="H13" s="6">
        <f>H14+H33+H50</f>
        <v>804369</v>
      </c>
      <c r="I13" s="6">
        <f>I14+I33+I50</f>
        <v>0</v>
      </c>
      <c r="J13" s="6">
        <f aca="true" t="shared" si="1" ref="J13:J44">H13+I13</f>
        <v>804369</v>
      </c>
    </row>
    <row r="14" spans="1:10" ht="15">
      <c r="A14" s="39"/>
      <c r="B14" s="49" t="s">
        <v>43</v>
      </c>
      <c r="C14" s="49" t="s">
        <v>336</v>
      </c>
      <c r="D14" s="65" t="s">
        <v>337</v>
      </c>
      <c r="E14" s="31">
        <f>E15+E19+E22+E25+E26+E29+E31+E32+E30</f>
        <v>443533</v>
      </c>
      <c r="F14" s="6">
        <f>F15+F19+F22+F25+F26+F29+F31+F32+F30</f>
        <v>0</v>
      </c>
      <c r="G14" s="6">
        <f t="shared" si="0"/>
        <v>443533</v>
      </c>
      <c r="H14" s="6">
        <f>H15+H19+H22+H25+H26+H29+H31+H32+H30</f>
        <v>804369</v>
      </c>
      <c r="I14" s="6">
        <f>I15+I19+I22+I25+I26+I29+I31+I32+I30</f>
        <v>0</v>
      </c>
      <c r="J14" s="6">
        <f t="shared" si="1"/>
        <v>804369</v>
      </c>
    </row>
    <row r="15" spans="1:10" ht="15">
      <c r="A15" s="39"/>
      <c r="B15" s="66" t="s">
        <v>338</v>
      </c>
      <c r="C15" s="58" t="s">
        <v>339</v>
      </c>
      <c r="D15" s="47"/>
      <c r="E15" s="5">
        <f>SUM(E16:E18)</f>
        <v>0</v>
      </c>
      <c r="F15" s="5">
        <f>SUM(F16:F18)</f>
        <v>0</v>
      </c>
      <c r="G15" s="5">
        <f t="shared" si="0"/>
        <v>0</v>
      </c>
      <c r="H15" s="5">
        <f>SUM(H16:H18)</f>
        <v>0</v>
      </c>
      <c r="I15" s="5">
        <f>SUM(I16:I18)</f>
        <v>0</v>
      </c>
      <c r="J15" s="5">
        <f t="shared" si="1"/>
        <v>0</v>
      </c>
    </row>
    <row r="16" spans="1:10" ht="15">
      <c r="A16" s="39"/>
      <c r="B16" s="58" t="s">
        <v>340</v>
      </c>
      <c r="C16" s="58" t="s">
        <v>341</v>
      </c>
      <c r="D16" s="47"/>
      <c r="E16" s="1">
        <v>0</v>
      </c>
      <c r="F16" s="1">
        <v>0</v>
      </c>
      <c r="G16" s="5">
        <f t="shared" si="0"/>
        <v>0</v>
      </c>
      <c r="H16" s="5">
        <v>0</v>
      </c>
      <c r="I16" s="5">
        <v>0</v>
      </c>
      <c r="J16" s="5">
        <f t="shared" si="1"/>
        <v>0</v>
      </c>
    </row>
    <row r="17" spans="1:10" ht="15">
      <c r="A17" s="39"/>
      <c r="B17" s="58" t="s">
        <v>342</v>
      </c>
      <c r="C17" s="58" t="s">
        <v>343</v>
      </c>
      <c r="D17" s="47"/>
      <c r="E17" s="1">
        <v>0</v>
      </c>
      <c r="F17" s="1">
        <v>0</v>
      </c>
      <c r="G17" s="5">
        <f t="shared" si="0"/>
        <v>0</v>
      </c>
      <c r="H17" s="1">
        <v>0</v>
      </c>
      <c r="I17" s="1">
        <v>0</v>
      </c>
      <c r="J17" s="5">
        <f t="shared" si="1"/>
        <v>0</v>
      </c>
    </row>
    <row r="18" spans="1:10" ht="15">
      <c r="A18" s="39"/>
      <c r="B18" s="67" t="s">
        <v>344</v>
      </c>
      <c r="C18" s="58" t="s">
        <v>345</v>
      </c>
      <c r="D18" s="47"/>
      <c r="E18" s="1">
        <v>0</v>
      </c>
      <c r="F18" s="1">
        <v>0</v>
      </c>
      <c r="G18" s="5">
        <f t="shared" si="0"/>
        <v>0</v>
      </c>
      <c r="H18" s="5">
        <v>0</v>
      </c>
      <c r="I18" s="5">
        <v>0</v>
      </c>
      <c r="J18" s="5">
        <f t="shared" si="1"/>
        <v>0</v>
      </c>
    </row>
    <row r="19" spans="1:10" ht="15">
      <c r="A19" s="39"/>
      <c r="B19" s="58" t="s">
        <v>346</v>
      </c>
      <c r="C19" s="58" t="s">
        <v>347</v>
      </c>
      <c r="D19" s="47"/>
      <c r="E19" s="5">
        <f>SUM(E20:E21)</f>
        <v>0</v>
      </c>
      <c r="F19" s="5">
        <f>SUM(F20:F21)</f>
        <v>0</v>
      </c>
      <c r="G19" s="5">
        <f t="shared" si="0"/>
        <v>0</v>
      </c>
      <c r="H19" s="5">
        <f>SUM(H20:H21)</f>
        <v>0</v>
      </c>
      <c r="I19" s="5">
        <f>SUM(I20:I21)</f>
        <v>0</v>
      </c>
      <c r="J19" s="5">
        <f t="shared" si="1"/>
        <v>0</v>
      </c>
    </row>
    <row r="20" spans="1:10" ht="15">
      <c r="A20" s="39"/>
      <c r="B20" s="58" t="s">
        <v>348</v>
      </c>
      <c r="C20" s="58" t="s">
        <v>349</v>
      </c>
      <c r="D20" s="47"/>
      <c r="E20" s="1">
        <v>0</v>
      </c>
      <c r="F20" s="1">
        <v>0</v>
      </c>
      <c r="G20" s="5">
        <f t="shared" si="0"/>
        <v>0</v>
      </c>
      <c r="H20" s="1">
        <v>0</v>
      </c>
      <c r="I20" s="1">
        <v>0</v>
      </c>
      <c r="J20" s="5">
        <f t="shared" si="1"/>
        <v>0</v>
      </c>
    </row>
    <row r="21" spans="1:10" ht="15">
      <c r="A21" s="39"/>
      <c r="B21" s="58" t="s">
        <v>350</v>
      </c>
      <c r="C21" s="58" t="s">
        <v>351</v>
      </c>
      <c r="D21" s="47"/>
      <c r="E21" s="1">
        <v>0</v>
      </c>
      <c r="F21" s="1">
        <v>0</v>
      </c>
      <c r="G21" s="5">
        <f t="shared" si="0"/>
        <v>0</v>
      </c>
      <c r="H21" s="1">
        <v>0</v>
      </c>
      <c r="I21" s="1">
        <v>0</v>
      </c>
      <c r="J21" s="5">
        <f t="shared" si="1"/>
        <v>0</v>
      </c>
    </row>
    <row r="22" spans="1:10" ht="15">
      <c r="A22" s="39"/>
      <c r="B22" s="58" t="s">
        <v>352</v>
      </c>
      <c r="C22" s="58" t="s">
        <v>353</v>
      </c>
      <c r="D22" s="47"/>
      <c r="E22" s="5">
        <f>SUM(E23:E24)</f>
        <v>0</v>
      </c>
      <c r="F22" s="5">
        <f>SUM(F23:F24)</f>
        <v>0</v>
      </c>
      <c r="G22" s="5">
        <f t="shared" si="0"/>
        <v>0</v>
      </c>
      <c r="H22" s="5">
        <f>SUM(H23:H24)</f>
        <v>0</v>
      </c>
      <c r="I22" s="5">
        <f>SUM(I23:I24)</f>
        <v>0</v>
      </c>
      <c r="J22" s="5">
        <f t="shared" si="1"/>
        <v>0</v>
      </c>
    </row>
    <row r="23" spans="1:10" ht="15">
      <c r="A23" s="39"/>
      <c r="B23" s="58" t="s">
        <v>354</v>
      </c>
      <c r="C23" s="58" t="s">
        <v>355</v>
      </c>
      <c r="D23" s="47"/>
      <c r="E23" s="1">
        <v>0</v>
      </c>
      <c r="F23" s="1">
        <v>0</v>
      </c>
      <c r="G23" s="5">
        <f t="shared" si="0"/>
        <v>0</v>
      </c>
      <c r="H23" s="1">
        <v>0</v>
      </c>
      <c r="I23" s="1">
        <v>0</v>
      </c>
      <c r="J23" s="5">
        <f t="shared" si="1"/>
        <v>0</v>
      </c>
    </row>
    <row r="24" spans="1:10" ht="15">
      <c r="A24" s="39"/>
      <c r="B24" s="58" t="s">
        <v>356</v>
      </c>
      <c r="C24" s="58" t="s">
        <v>357</v>
      </c>
      <c r="D24" s="47"/>
      <c r="E24" s="1">
        <v>0</v>
      </c>
      <c r="F24" s="1">
        <v>0</v>
      </c>
      <c r="G24" s="5">
        <f t="shared" si="0"/>
        <v>0</v>
      </c>
      <c r="H24" s="1">
        <v>0</v>
      </c>
      <c r="I24" s="1">
        <v>0</v>
      </c>
      <c r="J24" s="5">
        <f t="shared" si="1"/>
        <v>0</v>
      </c>
    </row>
    <row r="25" spans="1:10" ht="15">
      <c r="A25" s="39"/>
      <c r="B25" s="58" t="s">
        <v>358</v>
      </c>
      <c r="C25" s="58" t="s">
        <v>359</v>
      </c>
      <c r="D25" s="47"/>
      <c r="E25" s="1">
        <v>0</v>
      </c>
      <c r="F25" s="1">
        <v>0</v>
      </c>
      <c r="G25" s="5">
        <f t="shared" si="0"/>
        <v>0</v>
      </c>
      <c r="H25" s="1">
        <v>0</v>
      </c>
      <c r="I25" s="1">
        <v>0</v>
      </c>
      <c r="J25" s="5">
        <f t="shared" si="1"/>
        <v>0</v>
      </c>
    </row>
    <row r="26" spans="1:10" ht="15">
      <c r="A26" s="39"/>
      <c r="B26" s="58" t="s">
        <v>360</v>
      </c>
      <c r="C26" s="58" t="s">
        <v>361</v>
      </c>
      <c r="D26" s="47"/>
      <c r="E26" s="5">
        <f>SUM(E27:E28)</f>
        <v>0</v>
      </c>
      <c r="F26" s="5">
        <f>SUM(F27:F28)</f>
        <v>0</v>
      </c>
      <c r="G26" s="5">
        <f t="shared" si="0"/>
        <v>0</v>
      </c>
      <c r="H26" s="5">
        <f>SUM(H27:H28)</f>
        <v>0</v>
      </c>
      <c r="I26" s="5">
        <f>SUM(I27:I28)</f>
        <v>0</v>
      </c>
      <c r="J26" s="5">
        <f t="shared" si="1"/>
        <v>0</v>
      </c>
    </row>
    <row r="27" spans="1:10" ht="15">
      <c r="A27" s="39"/>
      <c r="B27" s="58" t="s">
        <v>362</v>
      </c>
      <c r="C27" s="58" t="s">
        <v>363</v>
      </c>
      <c r="D27" s="47"/>
      <c r="E27" s="1">
        <v>0</v>
      </c>
      <c r="F27" s="1">
        <v>0</v>
      </c>
      <c r="G27" s="5">
        <f t="shared" si="0"/>
        <v>0</v>
      </c>
      <c r="H27" s="1">
        <v>0</v>
      </c>
      <c r="I27" s="1">
        <v>0</v>
      </c>
      <c r="J27" s="5">
        <f t="shared" si="1"/>
        <v>0</v>
      </c>
    </row>
    <row r="28" spans="1:10" ht="15">
      <c r="A28" s="39"/>
      <c r="B28" s="58" t="s">
        <v>364</v>
      </c>
      <c r="C28" s="58" t="s">
        <v>365</v>
      </c>
      <c r="D28" s="47"/>
      <c r="E28" s="1">
        <v>0</v>
      </c>
      <c r="F28" s="1">
        <v>0</v>
      </c>
      <c r="G28" s="5">
        <f t="shared" si="0"/>
        <v>0</v>
      </c>
      <c r="H28" s="1">
        <v>0</v>
      </c>
      <c r="I28" s="1">
        <v>0</v>
      </c>
      <c r="J28" s="5">
        <f t="shared" si="1"/>
        <v>0</v>
      </c>
    </row>
    <row r="29" spans="1:10" ht="15">
      <c r="A29" s="39"/>
      <c r="B29" s="58" t="s">
        <v>366</v>
      </c>
      <c r="C29" s="58" t="s">
        <v>367</v>
      </c>
      <c r="D29" s="47"/>
      <c r="E29" s="1">
        <v>0</v>
      </c>
      <c r="F29" s="1">
        <v>0</v>
      </c>
      <c r="G29" s="5">
        <f t="shared" si="0"/>
        <v>0</v>
      </c>
      <c r="H29" s="1">
        <v>0</v>
      </c>
      <c r="I29" s="1">
        <v>0</v>
      </c>
      <c r="J29" s="5">
        <f t="shared" si="1"/>
        <v>0</v>
      </c>
    </row>
    <row r="30" spans="1:10" ht="15">
      <c r="A30" s="39"/>
      <c r="B30" s="58" t="s">
        <v>368</v>
      </c>
      <c r="C30" s="38" t="s">
        <v>369</v>
      </c>
      <c r="D30" s="47"/>
      <c r="E30" s="1">
        <v>0</v>
      </c>
      <c r="F30" s="1">
        <v>0</v>
      </c>
      <c r="G30" s="5">
        <f t="shared" si="0"/>
        <v>0</v>
      </c>
      <c r="H30" s="1">
        <v>0</v>
      </c>
      <c r="I30" s="1">
        <v>0</v>
      </c>
      <c r="J30" s="5">
        <f t="shared" si="1"/>
        <v>0</v>
      </c>
    </row>
    <row r="31" spans="1:10" ht="15">
      <c r="A31" s="39"/>
      <c r="B31" s="58" t="s">
        <v>370</v>
      </c>
      <c r="C31" s="58" t="s">
        <v>371</v>
      </c>
      <c r="D31" s="47"/>
      <c r="E31" s="1">
        <v>443533</v>
      </c>
      <c r="F31" s="1">
        <v>0</v>
      </c>
      <c r="G31" s="5">
        <f t="shared" si="0"/>
        <v>443533</v>
      </c>
      <c r="H31" s="1">
        <v>804369</v>
      </c>
      <c r="I31" s="1">
        <v>0</v>
      </c>
      <c r="J31" s="5">
        <f t="shared" si="1"/>
        <v>804369</v>
      </c>
    </row>
    <row r="32" spans="1:10" ht="15">
      <c r="A32" s="39"/>
      <c r="B32" s="58" t="s">
        <v>372</v>
      </c>
      <c r="C32" s="58" t="s">
        <v>373</v>
      </c>
      <c r="D32" s="47"/>
      <c r="E32" s="1">
        <v>0</v>
      </c>
      <c r="F32" s="1">
        <v>0</v>
      </c>
      <c r="G32" s="5">
        <f t="shared" si="0"/>
        <v>0</v>
      </c>
      <c r="H32" s="1">
        <v>0</v>
      </c>
      <c r="I32" s="1">
        <v>0</v>
      </c>
      <c r="J32" s="5">
        <f t="shared" si="1"/>
        <v>0</v>
      </c>
    </row>
    <row r="33" spans="1:10" ht="15">
      <c r="A33" s="39"/>
      <c r="B33" s="49" t="s">
        <v>51</v>
      </c>
      <c r="C33" s="49" t="s">
        <v>374</v>
      </c>
      <c r="D33" s="59" t="s">
        <v>337</v>
      </c>
      <c r="E33" s="32">
        <f>E34+E47</f>
        <v>0</v>
      </c>
      <c r="F33" s="32">
        <f>F34+F47</f>
        <v>0</v>
      </c>
      <c r="G33" s="32">
        <f t="shared" si="0"/>
        <v>0</v>
      </c>
      <c r="H33" s="32">
        <f>H34+H47</f>
        <v>0</v>
      </c>
      <c r="I33" s="32">
        <f>I34+I47</f>
        <v>0</v>
      </c>
      <c r="J33" s="32">
        <f t="shared" si="1"/>
        <v>0</v>
      </c>
    </row>
    <row r="34" spans="1:10" ht="15">
      <c r="A34" s="39"/>
      <c r="B34" s="58" t="s">
        <v>375</v>
      </c>
      <c r="C34" s="58" t="s">
        <v>376</v>
      </c>
      <c r="D34" s="47"/>
      <c r="E34" s="5">
        <f>SUM(E35:E46)</f>
        <v>0</v>
      </c>
      <c r="F34" s="5">
        <f>SUM(F35:F46)</f>
        <v>0</v>
      </c>
      <c r="G34" s="5">
        <f t="shared" si="0"/>
        <v>0</v>
      </c>
      <c r="H34" s="5">
        <f>SUM(H35:H46)</f>
        <v>0</v>
      </c>
      <c r="I34" s="5">
        <f>SUM(I35:I46)</f>
        <v>0</v>
      </c>
      <c r="J34" s="5">
        <f t="shared" si="1"/>
        <v>0</v>
      </c>
    </row>
    <row r="35" spans="1:10" ht="15">
      <c r="A35" s="39"/>
      <c r="B35" s="58" t="s">
        <v>377</v>
      </c>
      <c r="C35" s="58" t="s">
        <v>378</v>
      </c>
      <c r="D35" s="47"/>
      <c r="E35" s="1">
        <v>0</v>
      </c>
      <c r="F35" s="1">
        <v>0</v>
      </c>
      <c r="G35" s="5">
        <f t="shared" si="0"/>
        <v>0</v>
      </c>
      <c r="H35" s="1">
        <v>0</v>
      </c>
      <c r="I35" s="1">
        <v>0</v>
      </c>
      <c r="J35" s="5">
        <f t="shared" si="1"/>
        <v>0</v>
      </c>
    </row>
    <row r="36" spans="1:10" ht="15">
      <c r="A36" s="39"/>
      <c r="B36" s="58" t="s">
        <v>379</v>
      </c>
      <c r="C36" s="58" t="s">
        <v>380</v>
      </c>
      <c r="D36" s="47"/>
      <c r="E36" s="1">
        <v>0</v>
      </c>
      <c r="F36" s="1">
        <v>0</v>
      </c>
      <c r="G36" s="5">
        <f t="shared" si="0"/>
        <v>0</v>
      </c>
      <c r="H36" s="1">
        <v>0</v>
      </c>
      <c r="I36" s="1">
        <v>0</v>
      </c>
      <c r="J36" s="5">
        <f t="shared" si="1"/>
        <v>0</v>
      </c>
    </row>
    <row r="37" spans="1:10" ht="15">
      <c r="A37" s="39"/>
      <c r="B37" s="58" t="s">
        <v>381</v>
      </c>
      <c r="C37" s="58" t="s">
        <v>382</v>
      </c>
      <c r="D37" s="47"/>
      <c r="E37" s="1">
        <v>0</v>
      </c>
      <c r="F37" s="1">
        <v>0</v>
      </c>
      <c r="G37" s="5">
        <f t="shared" si="0"/>
        <v>0</v>
      </c>
      <c r="H37" s="1">
        <v>0</v>
      </c>
      <c r="I37" s="1">
        <v>0</v>
      </c>
      <c r="J37" s="5">
        <f t="shared" si="1"/>
        <v>0</v>
      </c>
    </row>
    <row r="38" spans="1:10" ht="15">
      <c r="A38" s="39"/>
      <c r="B38" s="58" t="s">
        <v>383</v>
      </c>
      <c r="C38" s="58" t="s">
        <v>384</v>
      </c>
      <c r="D38" s="47"/>
      <c r="E38" s="1">
        <v>0</v>
      </c>
      <c r="F38" s="1">
        <v>0</v>
      </c>
      <c r="G38" s="5">
        <f t="shared" si="0"/>
        <v>0</v>
      </c>
      <c r="H38" s="1">
        <v>0</v>
      </c>
      <c r="I38" s="1">
        <v>0</v>
      </c>
      <c r="J38" s="5">
        <f t="shared" si="1"/>
        <v>0</v>
      </c>
    </row>
    <row r="39" spans="1:10" ht="15">
      <c r="A39" s="39"/>
      <c r="B39" s="58" t="s">
        <v>385</v>
      </c>
      <c r="C39" s="58" t="s">
        <v>386</v>
      </c>
      <c r="D39" s="47"/>
      <c r="E39" s="1">
        <v>0</v>
      </c>
      <c r="F39" s="1">
        <v>0</v>
      </c>
      <c r="G39" s="5">
        <f t="shared" si="0"/>
        <v>0</v>
      </c>
      <c r="H39" s="1">
        <v>0</v>
      </c>
      <c r="I39" s="1">
        <v>0</v>
      </c>
      <c r="J39" s="5">
        <f t="shared" si="1"/>
        <v>0</v>
      </c>
    </row>
    <row r="40" spans="1:10" ht="15">
      <c r="A40" s="39"/>
      <c r="B40" s="58" t="s">
        <v>387</v>
      </c>
      <c r="C40" s="58" t="s">
        <v>388</v>
      </c>
      <c r="D40" s="47"/>
      <c r="E40" s="1">
        <v>0</v>
      </c>
      <c r="F40" s="1">
        <v>0</v>
      </c>
      <c r="G40" s="5">
        <f t="shared" si="0"/>
        <v>0</v>
      </c>
      <c r="H40" s="1">
        <v>0</v>
      </c>
      <c r="I40" s="1">
        <v>0</v>
      </c>
      <c r="J40" s="5">
        <f t="shared" si="1"/>
        <v>0</v>
      </c>
    </row>
    <row r="41" spans="1:10" ht="15">
      <c r="A41" s="39"/>
      <c r="B41" s="58" t="s">
        <v>389</v>
      </c>
      <c r="C41" s="38" t="s">
        <v>390</v>
      </c>
      <c r="D41" s="47"/>
      <c r="E41" s="1">
        <v>0</v>
      </c>
      <c r="F41" s="1">
        <v>0</v>
      </c>
      <c r="G41" s="5">
        <f t="shared" si="0"/>
        <v>0</v>
      </c>
      <c r="H41" s="1">
        <v>0</v>
      </c>
      <c r="I41" s="1">
        <v>0</v>
      </c>
      <c r="J41" s="5">
        <f t="shared" si="1"/>
        <v>0</v>
      </c>
    </row>
    <row r="42" spans="1:10" ht="15">
      <c r="A42" s="39"/>
      <c r="B42" s="58" t="s">
        <v>391</v>
      </c>
      <c r="C42" s="38" t="s">
        <v>392</v>
      </c>
      <c r="D42" s="47"/>
      <c r="E42" s="1">
        <v>0</v>
      </c>
      <c r="F42" s="1">
        <v>0</v>
      </c>
      <c r="G42" s="5">
        <f t="shared" si="0"/>
        <v>0</v>
      </c>
      <c r="H42" s="1">
        <v>0</v>
      </c>
      <c r="I42" s="1">
        <v>0</v>
      </c>
      <c r="J42" s="5">
        <f t="shared" si="1"/>
        <v>0</v>
      </c>
    </row>
    <row r="43" spans="1:10" ht="15">
      <c r="A43" s="39"/>
      <c r="B43" s="58" t="s">
        <v>393</v>
      </c>
      <c r="C43" s="58" t="s">
        <v>394</v>
      </c>
      <c r="D43" s="47"/>
      <c r="E43" s="1">
        <v>0</v>
      </c>
      <c r="F43" s="1">
        <v>0</v>
      </c>
      <c r="G43" s="5">
        <f t="shared" si="0"/>
        <v>0</v>
      </c>
      <c r="H43" s="1">
        <v>0</v>
      </c>
      <c r="I43" s="1">
        <v>0</v>
      </c>
      <c r="J43" s="5">
        <f t="shared" si="1"/>
        <v>0</v>
      </c>
    </row>
    <row r="44" spans="1:10" ht="15">
      <c r="A44" s="39"/>
      <c r="B44" s="58" t="s">
        <v>395</v>
      </c>
      <c r="C44" s="38" t="s">
        <v>396</v>
      </c>
      <c r="D44" s="47"/>
      <c r="E44" s="1">
        <v>0</v>
      </c>
      <c r="F44" s="1">
        <v>0</v>
      </c>
      <c r="G44" s="5">
        <f t="shared" si="0"/>
        <v>0</v>
      </c>
      <c r="H44" s="1">
        <v>0</v>
      </c>
      <c r="I44" s="1">
        <v>0</v>
      </c>
      <c r="J44" s="5">
        <f t="shared" si="1"/>
        <v>0</v>
      </c>
    </row>
    <row r="45" spans="1:10" ht="15">
      <c r="A45" s="39"/>
      <c r="B45" s="58" t="s">
        <v>397</v>
      </c>
      <c r="C45" s="38" t="s">
        <v>398</v>
      </c>
      <c r="D45" s="47"/>
      <c r="E45" s="1">
        <v>0</v>
      </c>
      <c r="F45" s="1">
        <v>0</v>
      </c>
      <c r="G45" s="5">
        <f aca="true" t="shared" si="2" ref="G45:G76">E45+F45</f>
        <v>0</v>
      </c>
      <c r="H45" s="1">
        <v>0</v>
      </c>
      <c r="I45" s="1">
        <v>0</v>
      </c>
      <c r="J45" s="5">
        <f aca="true" t="shared" si="3" ref="J45:J76">H45+I45</f>
        <v>0</v>
      </c>
    </row>
    <row r="46" spans="1:10" ht="15">
      <c r="A46" s="39"/>
      <c r="B46" s="58" t="s">
        <v>399</v>
      </c>
      <c r="C46" s="58" t="s">
        <v>400</v>
      </c>
      <c r="D46" s="47"/>
      <c r="E46" s="1">
        <v>0</v>
      </c>
      <c r="F46" s="1">
        <v>0</v>
      </c>
      <c r="G46" s="5">
        <f t="shared" si="2"/>
        <v>0</v>
      </c>
      <c r="H46" s="1">
        <v>0</v>
      </c>
      <c r="I46" s="1">
        <v>0</v>
      </c>
      <c r="J46" s="5">
        <f t="shared" si="3"/>
        <v>0</v>
      </c>
    </row>
    <row r="47" spans="1:10" ht="15">
      <c r="A47" s="39"/>
      <c r="B47" s="58" t="s">
        <v>401</v>
      </c>
      <c r="C47" s="58" t="s">
        <v>402</v>
      </c>
      <c r="D47" s="47"/>
      <c r="E47" s="5">
        <f>SUM(E48:E49)</f>
        <v>0</v>
      </c>
      <c r="F47" s="5">
        <f>SUM(F48:F49)</f>
        <v>0</v>
      </c>
      <c r="G47" s="5">
        <f t="shared" si="2"/>
        <v>0</v>
      </c>
      <c r="H47" s="5">
        <f>SUM(H48:H49)</f>
        <v>0</v>
      </c>
      <c r="I47" s="5">
        <f>SUM(I48:I49)</f>
        <v>0</v>
      </c>
      <c r="J47" s="5">
        <f t="shared" si="3"/>
        <v>0</v>
      </c>
    </row>
    <row r="48" spans="1:10" ht="15">
      <c r="A48" s="39"/>
      <c r="B48" s="58" t="s">
        <v>403</v>
      </c>
      <c r="C48" s="58" t="s">
        <v>404</v>
      </c>
      <c r="D48" s="47"/>
      <c r="E48" s="1">
        <v>0</v>
      </c>
      <c r="F48" s="1">
        <v>0</v>
      </c>
      <c r="G48" s="5">
        <f t="shared" si="2"/>
        <v>0</v>
      </c>
      <c r="H48" s="1">
        <v>0</v>
      </c>
      <c r="I48" s="1">
        <v>0</v>
      </c>
      <c r="J48" s="5">
        <f t="shared" si="3"/>
        <v>0</v>
      </c>
    </row>
    <row r="49" spans="1:10" ht="15">
      <c r="A49" s="39"/>
      <c r="B49" s="58" t="s">
        <v>405</v>
      </c>
      <c r="C49" s="58" t="s">
        <v>406</v>
      </c>
      <c r="D49" s="47"/>
      <c r="E49" s="1">
        <v>0</v>
      </c>
      <c r="F49" s="1">
        <v>0</v>
      </c>
      <c r="G49" s="5">
        <f t="shared" si="2"/>
        <v>0</v>
      </c>
      <c r="H49" s="1">
        <v>0</v>
      </c>
      <c r="I49" s="1">
        <v>0</v>
      </c>
      <c r="J49" s="5">
        <f t="shared" si="3"/>
        <v>0</v>
      </c>
    </row>
    <row r="50" spans="1:10" ht="15">
      <c r="A50" s="39"/>
      <c r="B50" s="49" t="s">
        <v>50</v>
      </c>
      <c r="C50" s="49" t="s">
        <v>407</v>
      </c>
      <c r="D50" s="17" t="s">
        <v>173</v>
      </c>
      <c r="E50" s="32">
        <f>E51+E54+E59+E66+E69+E72</f>
        <v>0</v>
      </c>
      <c r="F50" s="32">
        <f>F51+F54+F59+F66+F69+F72</f>
        <v>0</v>
      </c>
      <c r="G50" s="32">
        <f t="shared" si="2"/>
        <v>0</v>
      </c>
      <c r="H50" s="32">
        <f>H51+H54+H59+H66+H69+H72</f>
        <v>0</v>
      </c>
      <c r="I50" s="32">
        <f>I51+I54+I59+I66+I69+I72</f>
        <v>0</v>
      </c>
      <c r="J50" s="32">
        <f t="shared" si="3"/>
        <v>0</v>
      </c>
    </row>
    <row r="51" spans="1:10" ht="15">
      <c r="A51" s="39"/>
      <c r="B51" s="58" t="s">
        <v>408</v>
      </c>
      <c r="C51" s="58" t="s">
        <v>409</v>
      </c>
      <c r="D51" s="47"/>
      <c r="E51" s="5">
        <f>SUM(E52:E53)</f>
        <v>0</v>
      </c>
      <c r="F51" s="5">
        <f>SUM(F52:F53)</f>
        <v>0</v>
      </c>
      <c r="G51" s="5">
        <f t="shared" si="2"/>
        <v>0</v>
      </c>
      <c r="H51" s="5">
        <f>SUM(H52:H53)</f>
        <v>0</v>
      </c>
      <c r="I51" s="5">
        <f>SUM(I52:I53)</f>
        <v>0</v>
      </c>
      <c r="J51" s="5">
        <f t="shared" si="3"/>
        <v>0</v>
      </c>
    </row>
    <row r="52" spans="1:10" ht="15">
      <c r="A52" s="39"/>
      <c r="B52" s="58" t="s">
        <v>410</v>
      </c>
      <c r="C52" s="58" t="s">
        <v>411</v>
      </c>
      <c r="D52" s="47"/>
      <c r="E52" s="1">
        <v>0</v>
      </c>
      <c r="F52" s="1">
        <v>0</v>
      </c>
      <c r="G52" s="5">
        <f t="shared" si="2"/>
        <v>0</v>
      </c>
      <c r="H52" s="5">
        <v>0</v>
      </c>
      <c r="I52" s="5">
        <v>0</v>
      </c>
      <c r="J52" s="5">
        <f t="shared" si="3"/>
        <v>0</v>
      </c>
    </row>
    <row r="53" spans="1:10" ht="15">
      <c r="A53" s="39"/>
      <c r="B53" s="58" t="s">
        <v>412</v>
      </c>
      <c r="C53" s="58" t="s">
        <v>413</v>
      </c>
      <c r="D53" s="47"/>
      <c r="E53" s="1">
        <v>0</v>
      </c>
      <c r="F53" s="1">
        <v>0</v>
      </c>
      <c r="G53" s="5">
        <f t="shared" si="2"/>
        <v>0</v>
      </c>
      <c r="H53" s="1">
        <v>0</v>
      </c>
      <c r="I53" s="1">
        <v>0</v>
      </c>
      <c r="J53" s="5">
        <f t="shared" si="3"/>
        <v>0</v>
      </c>
    </row>
    <row r="54" spans="1:10" ht="15">
      <c r="A54" s="39"/>
      <c r="B54" s="58" t="s">
        <v>414</v>
      </c>
      <c r="C54" s="58" t="s">
        <v>415</v>
      </c>
      <c r="D54" s="47"/>
      <c r="E54" s="5">
        <f>SUM(E55:E58)</f>
        <v>0</v>
      </c>
      <c r="F54" s="5">
        <f>SUM(F55:F58)</f>
        <v>0</v>
      </c>
      <c r="G54" s="5">
        <f t="shared" si="2"/>
        <v>0</v>
      </c>
      <c r="H54" s="5">
        <f>SUM(H55:H58)</f>
        <v>0</v>
      </c>
      <c r="I54" s="5">
        <f>SUM(I55:I58)</f>
        <v>0</v>
      </c>
      <c r="J54" s="5">
        <f t="shared" si="3"/>
        <v>0</v>
      </c>
    </row>
    <row r="55" spans="1:10" ht="15">
      <c r="A55" s="39"/>
      <c r="B55" s="58" t="s">
        <v>416</v>
      </c>
      <c r="C55" s="58" t="s">
        <v>417</v>
      </c>
      <c r="D55" s="47"/>
      <c r="E55" s="1">
        <v>0</v>
      </c>
      <c r="F55" s="1">
        <v>0</v>
      </c>
      <c r="G55" s="5">
        <f t="shared" si="2"/>
        <v>0</v>
      </c>
      <c r="H55" s="1">
        <v>0</v>
      </c>
      <c r="I55" s="1">
        <v>0</v>
      </c>
      <c r="J55" s="5">
        <f t="shared" si="3"/>
        <v>0</v>
      </c>
    </row>
    <row r="56" spans="1:10" ht="15">
      <c r="A56" s="39"/>
      <c r="B56" s="58" t="s">
        <v>418</v>
      </c>
      <c r="C56" s="58" t="s">
        <v>419</v>
      </c>
      <c r="D56" s="47"/>
      <c r="E56" s="1">
        <v>0</v>
      </c>
      <c r="F56" s="1">
        <v>0</v>
      </c>
      <c r="G56" s="5">
        <f t="shared" si="2"/>
        <v>0</v>
      </c>
      <c r="H56" s="1">
        <v>0</v>
      </c>
      <c r="I56" s="1">
        <v>0</v>
      </c>
      <c r="J56" s="5">
        <f t="shared" si="3"/>
        <v>0</v>
      </c>
    </row>
    <row r="57" spans="1:10" ht="15">
      <c r="A57" s="39"/>
      <c r="B57" s="58" t="s">
        <v>420</v>
      </c>
      <c r="C57" s="58" t="s">
        <v>421</v>
      </c>
      <c r="D57" s="47"/>
      <c r="E57" s="1">
        <v>0</v>
      </c>
      <c r="F57" s="1">
        <v>0</v>
      </c>
      <c r="G57" s="5">
        <f t="shared" si="2"/>
        <v>0</v>
      </c>
      <c r="H57" s="1">
        <v>0</v>
      </c>
      <c r="I57" s="1">
        <v>0</v>
      </c>
      <c r="J57" s="5">
        <f t="shared" si="3"/>
        <v>0</v>
      </c>
    </row>
    <row r="58" spans="1:10" ht="15">
      <c r="A58" s="39"/>
      <c r="B58" s="58" t="s">
        <v>422</v>
      </c>
      <c r="C58" s="58" t="s">
        <v>423</v>
      </c>
      <c r="D58" s="47"/>
      <c r="E58" s="1">
        <v>0</v>
      </c>
      <c r="F58" s="1">
        <v>0</v>
      </c>
      <c r="G58" s="5">
        <f t="shared" si="2"/>
        <v>0</v>
      </c>
      <c r="H58" s="1">
        <v>0</v>
      </c>
      <c r="I58" s="1">
        <v>0</v>
      </c>
      <c r="J58" s="5">
        <f t="shared" si="3"/>
        <v>0</v>
      </c>
    </row>
    <row r="59" spans="1:10" ht="15">
      <c r="A59" s="39"/>
      <c r="B59" s="58" t="s">
        <v>424</v>
      </c>
      <c r="C59" s="58" t="s">
        <v>425</v>
      </c>
      <c r="D59" s="47"/>
      <c r="E59" s="5">
        <f>SUM(E60:E65)</f>
        <v>0</v>
      </c>
      <c r="F59" s="5">
        <f>SUM(F60:F65)</f>
        <v>0</v>
      </c>
      <c r="G59" s="5">
        <f t="shared" si="2"/>
        <v>0</v>
      </c>
      <c r="H59" s="5">
        <f>SUM(H60:H65)</f>
        <v>0</v>
      </c>
      <c r="I59" s="5">
        <f>SUM(I60:I65)</f>
        <v>0</v>
      </c>
      <c r="J59" s="5">
        <f t="shared" si="3"/>
        <v>0</v>
      </c>
    </row>
    <row r="60" spans="1:10" ht="15">
      <c r="A60" s="39"/>
      <c r="B60" s="58" t="s">
        <v>426</v>
      </c>
      <c r="C60" s="58" t="s">
        <v>427</v>
      </c>
      <c r="D60" s="47"/>
      <c r="E60" s="1">
        <v>0</v>
      </c>
      <c r="F60" s="1">
        <v>0</v>
      </c>
      <c r="G60" s="5">
        <f t="shared" si="2"/>
        <v>0</v>
      </c>
      <c r="H60" s="1">
        <v>0</v>
      </c>
      <c r="I60" s="1">
        <v>0</v>
      </c>
      <c r="J60" s="5">
        <f t="shared" si="3"/>
        <v>0</v>
      </c>
    </row>
    <row r="61" spans="1:10" ht="15">
      <c r="A61" s="39"/>
      <c r="B61" s="58" t="s">
        <v>428</v>
      </c>
      <c r="C61" s="58" t="s">
        <v>429</v>
      </c>
      <c r="D61" s="47"/>
      <c r="E61" s="1">
        <v>0</v>
      </c>
      <c r="F61" s="1">
        <v>0</v>
      </c>
      <c r="G61" s="5">
        <f t="shared" si="2"/>
        <v>0</v>
      </c>
      <c r="H61" s="1">
        <v>0</v>
      </c>
      <c r="I61" s="1">
        <v>0</v>
      </c>
      <c r="J61" s="5">
        <f t="shared" si="3"/>
        <v>0</v>
      </c>
    </row>
    <row r="62" spans="1:10" ht="15">
      <c r="A62" s="39"/>
      <c r="B62" s="58" t="s">
        <v>430</v>
      </c>
      <c r="C62" s="58" t="s">
        <v>431</v>
      </c>
      <c r="D62" s="47"/>
      <c r="E62" s="1">
        <v>0</v>
      </c>
      <c r="F62" s="1">
        <v>0</v>
      </c>
      <c r="G62" s="5">
        <f t="shared" si="2"/>
        <v>0</v>
      </c>
      <c r="H62" s="1">
        <v>0</v>
      </c>
      <c r="I62" s="1">
        <v>0</v>
      </c>
      <c r="J62" s="5">
        <f t="shared" si="3"/>
        <v>0</v>
      </c>
    </row>
    <row r="63" spans="1:10" ht="15">
      <c r="A63" s="39"/>
      <c r="B63" s="58" t="s">
        <v>432</v>
      </c>
      <c r="C63" s="58" t="s">
        <v>433</v>
      </c>
      <c r="D63" s="47"/>
      <c r="E63" s="1">
        <v>0</v>
      </c>
      <c r="F63" s="1">
        <v>0</v>
      </c>
      <c r="G63" s="5">
        <f t="shared" si="2"/>
        <v>0</v>
      </c>
      <c r="H63" s="1">
        <v>0</v>
      </c>
      <c r="I63" s="1">
        <v>0</v>
      </c>
      <c r="J63" s="5">
        <f t="shared" si="3"/>
        <v>0</v>
      </c>
    </row>
    <row r="64" spans="1:10" ht="15">
      <c r="A64" s="39"/>
      <c r="B64" s="58" t="s">
        <v>434</v>
      </c>
      <c r="C64" s="58" t="s">
        <v>435</v>
      </c>
      <c r="D64" s="47"/>
      <c r="E64" s="1">
        <v>0</v>
      </c>
      <c r="F64" s="1">
        <v>0</v>
      </c>
      <c r="G64" s="5">
        <f t="shared" si="2"/>
        <v>0</v>
      </c>
      <c r="H64" s="1">
        <v>0</v>
      </c>
      <c r="I64" s="1">
        <v>0</v>
      </c>
      <c r="J64" s="5">
        <f t="shared" si="3"/>
        <v>0</v>
      </c>
    </row>
    <row r="65" spans="1:10" ht="15">
      <c r="A65" s="39"/>
      <c r="B65" s="58" t="s">
        <v>436</v>
      </c>
      <c r="C65" s="58" t="s">
        <v>437</v>
      </c>
      <c r="D65" s="47"/>
      <c r="E65" s="1">
        <v>0</v>
      </c>
      <c r="F65" s="1">
        <v>0</v>
      </c>
      <c r="G65" s="5">
        <f t="shared" si="2"/>
        <v>0</v>
      </c>
      <c r="H65" s="1">
        <v>0</v>
      </c>
      <c r="I65" s="1">
        <v>0</v>
      </c>
      <c r="J65" s="5">
        <f t="shared" si="3"/>
        <v>0</v>
      </c>
    </row>
    <row r="66" spans="1:10" ht="15">
      <c r="A66" s="39"/>
      <c r="B66" s="58" t="s">
        <v>438</v>
      </c>
      <c r="C66" s="58" t="s">
        <v>439</v>
      </c>
      <c r="D66" s="47"/>
      <c r="E66" s="5">
        <f>SUM(E67:E68)</f>
        <v>0</v>
      </c>
      <c r="F66" s="5">
        <f>SUM(F67:F68)</f>
        <v>0</v>
      </c>
      <c r="G66" s="5">
        <f t="shared" si="2"/>
        <v>0</v>
      </c>
      <c r="H66" s="5">
        <f>SUM(H67:H68)</f>
        <v>0</v>
      </c>
      <c r="I66" s="5">
        <f>SUM(I67:I68)</f>
        <v>0</v>
      </c>
      <c r="J66" s="5">
        <f t="shared" si="3"/>
        <v>0</v>
      </c>
    </row>
    <row r="67" spans="1:10" ht="15">
      <c r="A67" s="39"/>
      <c r="B67" s="58" t="s">
        <v>440</v>
      </c>
      <c r="C67" s="58" t="s">
        <v>441</v>
      </c>
      <c r="D67" s="47"/>
      <c r="E67" s="1">
        <v>0</v>
      </c>
      <c r="F67" s="1">
        <v>0</v>
      </c>
      <c r="G67" s="5">
        <f t="shared" si="2"/>
        <v>0</v>
      </c>
      <c r="H67" s="1">
        <v>0</v>
      </c>
      <c r="I67" s="1">
        <v>0</v>
      </c>
      <c r="J67" s="5">
        <f t="shared" si="3"/>
        <v>0</v>
      </c>
    </row>
    <row r="68" spans="1:10" ht="15">
      <c r="A68" s="39"/>
      <c r="B68" s="58" t="s">
        <v>442</v>
      </c>
      <c r="C68" s="58" t="s">
        <v>443</v>
      </c>
      <c r="D68" s="47"/>
      <c r="E68" s="1">
        <v>0</v>
      </c>
      <c r="F68" s="1">
        <v>0</v>
      </c>
      <c r="G68" s="5">
        <f t="shared" si="2"/>
        <v>0</v>
      </c>
      <c r="H68" s="1">
        <v>0</v>
      </c>
      <c r="I68" s="1">
        <v>0</v>
      </c>
      <c r="J68" s="5">
        <f t="shared" si="3"/>
        <v>0</v>
      </c>
    </row>
    <row r="69" spans="1:10" ht="15">
      <c r="A69" s="39"/>
      <c r="B69" s="58" t="s">
        <v>444</v>
      </c>
      <c r="C69" s="58" t="s">
        <v>445</v>
      </c>
      <c r="D69" s="47"/>
      <c r="E69" s="5">
        <f>SUM(E70:E71)</f>
        <v>0</v>
      </c>
      <c r="F69" s="5">
        <f>SUM(F70:F71)</f>
        <v>0</v>
      </c>
      <c r="G69" s="5">
        <f t="shared" si="2"/>
        <v>0</v>
      </c>
      <c r="H69" s="5">
        <f>SUM(H70:H71)</f>
        <v>0</v>
      </c>
      <c r="I69" s="5">
        <f>SUM(I70:I71)</f>
        <v>0</v>
      </c>
      <c r="J69" s="5">
        <f t="shared" si="3"/>
        <v>0</v>
      </c>
    </row>
    <row r="70" spans="1:10" ht="15">
      <c r="A70" s="39"/>
      <c r="B70" s="58" t="s">
        <v>446</v>
      </c>
      <c r="C70" s="58" t="s">
        <v>447</v>
      </c>
      <c r="D70" s="47"/>
      <c r="E70" s="1">
        <v>0</v>
      </c>
      <c r="F70" s="1">
        <v>0</v>
      </c>
      <c r="G70" s="5">
        <f t="shared" si="2"/>
        <v>0</v>
      </c>
      <c r="H70" s="1">
        <v>0</v>
      </c>
      <c r="I70" s="1">
        <v>0</v>
      </c>
      <c r="J70" s="5">
        <f t="shared" si="3"/>
        <v>0</v>
      </c>
    </row>
    <row r="71" spans="1:10" ht="15">
      <c r="A71" s="39"/>
      <c r="B71" s="58" t="s">
        <v>448</v>
      </c>
      <c r="C71" s="58" t="s">
        <v>449</v>
      </c>
      <c r="D71" s="47"/>
      <c r="E71" s="1">
        <v>0</v>
      </c>
      <c r="F71" s="1">
        <v>0</v>
      </c>
      <c r="G71" s="5">
        <f t="shared" si="2"/>
        <v>0</v>
      </c>
      <c r="H71" s="1">
        <v>0</v>
      </c>
      <c r="I71" s="1">
        <v>0</v>
      </c>
      <c r="J71" s="5">
        <f t="shared" si="3"/>
        <v>0</v>
      </c>
    </row>
    <row r="72" spans="1:10" ht="15">
      <c r="A72" s="39"/>
      <c r="B72" s="58" t="s">
        <v>450</v>
      </c>
      <c r="C72" s="58" t="s">
        <v>2</v>
      </c>
      <c r="D72" s="47"/>
      <c r="E72" s="1">
        <v>0</v>
      </c>
      <c r="F72" s="1">
        <v>0</v>
      </c>
      <c r="G72" s="5">
        <f t="shared" si="2"/>
        <v>0</v>
      </c>
      <c r="H72" s="1">
        <v>0</v>
      </c>
      <c r="I72" s="1">
        <v>0</v>
      </c>
      <c r="J72" s="5">
        <f t="shared" si="3"/>
        <v>0</v>
      </c>
    </row>
    <row r="73" spans="1:10" ht="15">
      <c r="A73" s="39"/>
      <c r="B73" s="68" t="s">
        <v>451</v>
      </c>
      <c r="C73" s="69"/>
      <c r="D73" s="47"/>
      <c r="E73" s="6">
        <f>E74+E83+E91</f>
        <v>3241346704</v>
      </c>
      <c r="F73" s="6">
        <f>F74+F83+F91</f>
        <v>95776</v>
      </c>
      <c r="G73" s="6">
        <f t="shared" si="2"/>
        <v>3241442480</v>
      </c>
      <c r="H73" s="6">
        <f>H74+H83+H91</f>
        <v>14517450</v>
      </c>
      <c r="I73" s="6">
        <f>I74+I83+I91</f>
        <v>101318</v>
      </c>
      <c r="J73" s="6">
        <f t="shared" si="3"/>
        <v>14618768</v>
      </c>
    </row>
    <row r="74" spans="1:10" ht="15">
      <c r="A74" s="39"/>
      <c r="B74" s="49" t="s">
        <v>49</v>
      </c>
      <c r="C74" s="49" t="s">
        <v>452</v>
      </c>
      <c r="D74" s="47"/>
      <c r="E74" s="6">
        <f>SUM(E75:E82)</f>
        <v>3238674334</v>
      </c>
      <c r="F74" s="6">
        <f>SUM(F75:F82)</f>
        <v>0</v>
      </c>
      <c r="G74" s="6">
        <f t="shared" si="2"/>
        <v>3238674334</v>
      </c>
      <c r="H74" s="6">
        <f>SUM(H75:H82)</f>
        <v>12243252</v>
      </c>
      <c r="I74" s="6">
        <f>SUM(I75:I82)</f>
        <v>0</v>
      </c>
      <c r="J74" s="6">
        <f t="shared" si="3"/>
        <v>12243252</v>
      </c>
    </row>
    <row r="75" spans="1:10" ht="15">
      <c r="A75" s="39"/>
      <c r="B75" s="58" t="s">
        <v>453</v>
      </c>
      <c r="C75" s="58" t="s">
        <v>454</v>
      </c>
      <c r="D75" s="47"/>
      <c r="E75" s="1">
        <v>27</v>
      </c>
      <c r="F75" s="1">
        <v>0</v>
      </c>
      <c r="G75" s="5">
        <f t="shared" si="2"/>
        <v>27</v>
      </c>
      <c r="H75" s="1">
        <v>37</v>
      </c>
      <c r="I75" s="1">
        <v>0</v>
      </c>
      <c r="J75" s="5">
        <f t="shared" si="3"/>
        <v>37</v>
      </c>
    </row>
    <row r="76" spans="1:10" ht="15">
      <c r="A76" s="39"/>
      <c r="B76" s="58" t="s">
        <v>455</v>
      </c>
      <c r="C76" s="58" t="s">
        <v>456</v>
      </c>
      <c r="D76" s="47"/>
      <c r="E76" s="1">
        <v>3238672807</v>
      </c>
      <c r="F76" s="1">
        <v>0</v>
      </c>
      <c r="G76" s="5">
        <f t="shared" si="2"/>
        <v>3238672807</v>
      </c>
      <c r="H76" s="1">
        <v>12241715</v>
      </c>
      <c r="I76" s="1">
        <v>0</v>
      </c>
      <c r="J76" s="5">
        <f t="shared" si="3"/>
        <v>12241715</v>
      </c>
    </row>
    <row r="77" spans="1:10" ht="15">
      <c r="A77" s="39"/>
      <c r="B77" s="58" t="s">
        <v>457</v>
      </c>
      <c r="C77" s="58" t="s">
        <v>458</v>
      </c>
      <c r="D77" s="47"/>
      <c r="E77" s="1">
        <v>0</v>
      </c>
      <c r="F77" s="1">
        <v>0</v>
      </c>
      <c r="G77" s="5">
        <f aca="true" t="shared" si="4" ref="G77:G90">E77+F77</f>
        <v>0</v>
      </c>
      <c r="H77" s="1">
        <v>0</v>
      </c>
      <c r="I77" s="1">
        <v>0</v>
      </c>
      <c r="J77" s="5">
        <f aca="true" t="shared" si="5" ref="J77:J90">H77+I77</f>
        <v>0</v>
      </c>
    </row>
    <row r="78" spans="1:10" ht="15">
      <c r="A78" s="39"/>
      <c r="B78" s="58" t="s">
        <v>459</v>
      </c>
      <c r="C78" s="58" t="s">
        <v>460</v>
      </c>
      <c r="D78" s="47"/>
      <c r="E78" s="1">
        <v>0</v>
      </c>
      <c r="F78" s="1">
        <v>0</v>
      </c>
      <c r="G78" s="5">
        <f t="shared" si="4"/>
        <v>0</v>
      </c>
      <c r="H78" s="1">
        <v>0</v>
      </c>
      <c r="I78" s="1">
        <v>0</v>
      </c>
      <c r="J78" s="5">
        <f t="shared" si="5"/>
        <v>0</v>
      </c>
    </row>
    <row r="79" spans="1:10" ht="15">
      <c r="A79" s="39"/>
      <c r="B79" s="58" t="s">
        <v>461</v>
      </c>
      <c r="C79" s="58" t="s">
        <v>462</v>
      </c>
      <c r="D79" s="47"/>
      <c r="E79" s="1">
        <v>0</v>
      </c>
      <c r="F79" s="1">
        <v>0</v>
      </c>
      <c r="G79" s="5">
        <f t="shared" si="4"/>
        <v>0</v>
      </c>
      <c r="H79" s="1">
        <v>0</v>
      </c>
      <c r="I79" s="1">
        <v>0</v>
      </c>
      <c r="J79" s="5">
        <f t="shared" si="5"/>
        <v>0</v>
      </c>
    </row>
    <row r="80" spans="1:10" ht="15">
      <c r="A80" s="39"/>
      <c r="B80" s="58" t="s">
        <v>463</v>
      </c>
      <c r="C80" s="58" t="s">
        <v>464</v>
      </c>
      <c r="D80" s="47"/>
      <c r="E80" s="1">
        <v>0</v>
      </c>
      <c r="F80" s="1">
        <v>0</v>
      </c>
      <c r="G80" s="5">
        <f t="shared" si="4"/>
        <v>0</v>
      </c>
      <c r="H80" s="1">
        <v>0</v>
      </c>
      <c r="I80" s="1">
        <v>0</v>
      </c>
      <c r="J80" s="5">
        <f t="shared" si="5"/>
        <v>0</v>
      </c>
    </row>
    <row r="81" spans="1:10" ht="15">
      <c r="A81" s="39"/>
      <c r="B81" s="58" t="s">
        <v>465</v>
      </c>
      <c r="C81" s="58" t="s">
        <v>466</v>
      </c>
      <c r="D81" s="47"/>
      <c r="E81" s="1">
        <v>1500</v>
      </c>
      <c r="F81" s="1">
        <v>0</v>
      </c>
      <c r="G81" s="5">
        <f t="shared" si="4"/>
        <v>1500</v>
      </c>
      <c r="H81" s="1">
        <v>1500</v>
      </c>
      <c r="I81" s="1">
        <v>0</v>
      </c>
      <c r="J81" s="5">
        <f t="shared" si="5"/>
        <v>1500</v>
      </c>
    </row>
    <row r="82" spans="1:10" ht="15">
      <c r="A82" s="39"/>
      <c r="B82" s="58" t="s">
        <v>467</v>
      </c>
      <c r="C82" s="58" t="s">
        <v>468</v>
      </c>
      <c r="D82" s="47"/>
      <c r="E82" s="1">
        <v>0</v>
      </c>
      <c r="F82" s="1">
        <v>0</v>
      </c>
      <c r="G82" s="5">
        <f t="shared" si="4"/>
        <v>0</v>
      </c>
      <c r="H82" s="1">
        <v>0</v>
      </c>
      <c r="I82" s="1">
        <v>0</v>
      </c>
      <c r="J82" s="5">
        <f t="shared" si="5"/>
        <v>0</v>
      </c>
    </row>
    <row r="83" spans="1:10" ht="15">
      <c r="A83" s="39"/>
      <c r="B83" s="49" t="s">
        <v>48</v>
      </c>
      <c r="C83" s="49" t="s">
        <v>469</v>
      </c>
      <c r="D83" s="47"/>
      <c r="E83" s="6">
        <f>SUM(E84:E90)</f>
        <v>2672370</v>
      </c>
      <c r="F83" s="6">
        <f>SUM(F84:F90)</f>
        <v>95776</v>
      </c>
      <c r="G83" s="6">
        <f t="shared" si="4"/>
        <v>2768146</v>
      </c>
      <c r="H83" s="6">
        <f>SUM(H84:H90)</f>
        <v>2274198</v>
      </c>
      <c r="I83" s="6">
        <f>SUM(I84:I90)</f>
        <v>101318</v>
      </c>
      <c r="J83" s="6">
        <f t="shared" si="5"/>
        <v>2375516</v>
      </c>
    </row>
    <row r="84" spans="1:10" ht="15">
      <c r="A84" s="39"/>
      <c r="B84" s="70" t="s">
        <v>470</v>
      </c>
      <c r="C84" s="58" t="s">
        <v>471</v>
      </c>
      <c r="D84" s="47"/>
      <c r="E84" s="1">
        <v>2559562</v>
      </c>
      <c r="F84" s="1">
        <v>94894</v>
      </c>
      <c r="G84" s="5">
        <f t="shared" si="4"/>
        <v>2654456</v>
      </c>
      <c r="H84" s="1">
        <v>2229072</v>
      </c>
      <c r="I84" s="1">
        <v>100436</v>
      </c>
      <c r="J84" s="5">
        <f t="shared" si="5"/>
        <v>2329508</v>
      </c>
    </row>
    <row r="85" spans="1:10" ht="15">
      <c r="A85" s="39"/>
      <c r="B85" s="58" t="s">
        <v>472</v>
      </c>
      <c r="C85" s="58" t="s">
        <v>473</v>
      </c>
      <c r="D85" s="47"/>
      <c r="E85" s="1">
        <v>4</v>
      </c>
      <c r="F85" s="1">
        <v>0</v>
      </c>
      <c r="G85" s="5">
        <f t="shared" si="4"/>
        <v>4</v>
      </c>
      <c r="H85" s="1">
        <v>0</v>
      </c>
      <c r="I85" s="1">
        <v>0</v>
      </c>
      <c r="J85" s="5">
        <f t="shared" si="5"/>
        <v>0</v>
      </c>
    </row>
    <row r="86" spans="1:10" ht="15">
      <c r="A86" s="39"/>
      <c r="B86" s="70" t="s">
        <v>474</v>
      </c>
      <c r="C86" s="58" t="s">
        <v>475</v>
      </c>
      <c r="D86" s="47"/>
      <c r="E86" s="1">
        <v>0</v>
      </c>
      <c r="F86" s="1">
        <v>0</v>
      </c>
      <c r="G86" s="5">
        <f t="shared" si="4"/>
        <v>0</v>
      </c>
      <c r="H86" s="1">
        <v>0</v>
      </c>
      <c r="I86" s="1">
        <v>0</v>
      </c>
      <c r="J86" s="5">
        <f t="shared" si="5"/>
        <v>0</v>
      </c>
    </row>
    <row r="87" spans="1:10" ht="15">
      <c r="A87" s="39"/>
      <c r="B87" s="58" t="s">
        <v>476</v>
      </c>
      <c r="C87" s="58" t="s">
        <v>477</v>
      </c>
      <c r="D87" s="47"/>
      <c r="E87" s="1">
        <v>0</v>
      </c>
      <c r="F87" s="1">
        <v>0</v>
      </c>
      <c r="G87" s="5">
        <f t="shared" si="4"/>
        <v>0</v>
      </c>
      <c r="H87" s="1">
        <v>0</v>
      </c>
      <c r="I87" s="1">
        <v>0</v>
      </c>
      <c r="J87" s="5">
        <f t="shared" si="5"/>
        <v>0</v>
      </c>
    </row>
    <row r="88" spans="1:10" ht="15">
      <c r="A88" s="39"/>
      <c r="B88" s="66" t="s">
        <v>478</v>
      </c>
      <c r="C88" s="58" t="s">
        <v>479</v>
      </c>
      <c r="D88" s="47"/>
      <c r="E88" s="1">
        <v>0</v>
      </c>
      <c r="F88" s="1">
        <v>0</v>
      </c>
      <c r="G88" s="5">
        <f t="shared" si="4"/>
        <v>0</v>
      </c>
      <c r="H88" s="1">
        <v>0</v>
      </c>
      <c r="I88" s="1">
        <v>0</v>
      </c>
      <c r="J88" s="5">
        <f t="shared" si="5"/>
        <v>0</v>
      </c>
    </row>
    <row r="89" spans="1:10" ht="15">
      <c r="A89" s="39"/>
      <c r="B89" s="58" t="s">
        <v>480</v>
      </c>
      <c r="C89" s="58" t="s">
        <v>481</v>
      </c>
      <c r="D89" s="47"/>
      <c r="E89" s="1">
        <v>112804</v>
      </c>
      <c r="F89" s="1">
        <v>0</v>
      </c>
      <c r="G89" s="5">
        <f t="shared" si="4"/>
        <v>112804</v>
      </c>
      <c r="H89" s="1">
        <v>45126</v>
      </c>
      <c r="I89" s="1">
        <v>0</v>
      </c>
      <c r="J89" s="5">
        <f t="shared" si="5"/>
        <v>45126</v>
      </c>
    </row>
    <row r="90" spans="1:10" ht="15">
      <c r="A90" s="39"/>
      <c r="B90" s="58" t="s">
        <v>482</v>
      </c>
      <c r="C90" s="58" t="s">
        <v>483</v>
      </c>
      <c r="D90" s="47"/>
      <c r="E90" s="1">
        <v>0</v>
      </c>
      <c r="F90" s="1">
        <v>882</v>
      </c>
      <c r="G90" s="5">
        <f t="shared" si="4"/>
        <v>882</v>
      </c>
      <c r="H90" s="1">
        <v>0</v>
      </c>
      <c r="I90" s="1">
        <v>882</v>
      </c>
      <c r="J90" s="5">
        <f t="shared" si="5"/>
        <v>882</v>
      </c>
    </row>
    <row r="91" spans="1:10" ht="15">
      <c r="A91" s="39"/>
      <c r="B91" s="49" t="s">
        <v>53</v>
      </c>
      <c r="C91" s="71" t="s">
        <v>484</v>
      </c>
      <c r="D91" s="47"/>
      <c r="E91" s="3">
        <v>0</v>
      </c>
      <c r="F91" s="3">
        <v>0</v>
      </c>
      <c r="G91" s="6">
        <f>SUM(E91:F91)</f>
        <v>0</v>
      </c>
      <c r="H91" s="3">
        <v>0</v>
      </c>
      <c r="I91" s="3">
        <v>0</v>
      </c>
      <c r="J91" s="6">
        <f>SUM(H91:I91)</f>
        <v>0</v>
      </c>
    </row>
    <row r="92" spans="1:10" ht="15">
      <c r="A92" s="39"/>
      <c r="B92" s="58"/>
      <c r="D92" s="47"/>
      <c r="E92" s="33"/>
      <c r="F92" s="33"/>
      <c r="G92" s="5"/>
      <c r="H92" s="33"/>
      <c r="I92" s="33"/>
      <c r="J92" s="5"/>
    </row>
    <row r="93" spans="1:10" ht="15">
      <c r="A93" s="61"/>
      <c r="B93" s="62"/>
      <c r="C93" s="63" t="s">
        <v>485</v>
      </c>
      <c r="D93" s="72"/>
      <c r="E93" s="34">
        <f>E13+E73</f>
        <v>3241790237</v>
      </c>
      <c r="F93" s="34">
        <f>F13+F73</f>
        <v>95776</v>
      </c>
      <c r="G93" s="34">
        <f>E93+F93</f>
        <v>3241886013</v>
      </c>
      <c r="H93" s="34">
        <f>H13+H73</f>
        <v>15321819</v>
      </c>
      <c r="I93" s="34">
        <f>I13+I73</f>
        <v>101318</v>
      </c>
      <c r="J93" s="34">
        <f>H93+I93</f>
        <v>15423137</v>
      </c>
    </row>
  </sheetData>
  <mergeCells count="8">
    <mergeCell ref="B2:J2"/>
    <mergeCell ref="E7:G7"/>
    <mergeCell ref="H7:J7"/>
    <mergeCell ref="E8:G8"/>
    <mergeCell ref="H8:J8"/>
    <mergeCell ref="B4:J4"/>
    <mergeCell ref="E6:J6"/>
    <mergeCell ref="B3:J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2" width="7.57421875" style="38" bestFit="1" customWidth="1"/>
    <col min="3" max="3" width="66.00390625" style="38" bestFit="1" customWidth="1"/>
    <col min="4" max="4" width="7.28125" style="38" customWidth="1"/>
    <col min="5" max="6" width="29.7109375" style="38" bestFit="1" customWidth="1"/>
    <col min="7" max="9" width="9.140625" style="38" customWidth="1"/>
    <col min="10" max="13" width="0" style="38" hidden="1" customWidth="1"/>
    <col min="14" max="14" width="24.8515625" style="38" hidden="1" customWidth="1"/>
    <col min="15" max="15" width="21.28125" style="38" hidden="1" customWidth="1"/>
    <col min="16" max="16" width="0" style="38" hidden="1" customWidth="1"/>
    <col min="17" max="17" width="24.8515625" style="38" hidden="1" customWidth="1"/>
    <col min="18" max="18" width="21.28125" style="38" hidden="1" customWidth="1"/>
    <col min="19" max="19" width="0" style="38" hidden="1" customWidth="1"/>
    <col min="20" max="23" width="24.8515625" style="38" hidden="1" customWidth="1"/>
    <col min="24" max="24" width="0" style="38" hidden="1" customWidth="1"/>
    <col min="25" max="16384" width="9.140625" style="38" customWidth="1"/>
  </cols>
  <sheetData>
    <row r="1" spans="1:15" s="58" customFormat="1" ht="18" customHeight="1">
      <c r="A1" s="35"/>
      <c r="B1" s="36"/>
      <c r="C1" s="36"/>
      <c r="D1" s="36"/>
      <c r="E1" s="36"/>
      <c r="F1" s="37"/>
      <c r="O1" s="58" t="s">
        <v>628</v>
      </c>
    </row>
    <row r="2" spans="1:15" s="58" customFormat="1" ht="15">
      <c r="A2" s="39"/>
      <c r="B2" s="262" t="s">
        <v>663</v>
      </c>
      <c r="C2" s="262"/>
      <c r="D2" s="262"/>
      <c r="E2" s="262"/>
      <c r="F2" s="263"/>
      <c r="N2" s="58" t="s">
        <v>633</v>
      </c>
      <c r="O2" s="58">
        <v>8069.7</v>
      </c>
    </row>
    <row r="3" spans="1:15" s="58" customFormat="1" ht="15.75" customHeight="1">
      <c r="A3" s="39"/>
      <c r="B3" s="243" t="s">
        <v>664</v>
      </c>
      <c r="C3" s="243"/>
      <c r="D3" s="243"/>
      <c r="E3" s="243"/>
      <c r="F3" s="257"/>
      <c r="N3" s="58" t="s">
        <v>627</v>
      </c>
      <c r="O3" s="58">
        <v>8403.8</v>
      </c>
    </row>
    <row r="4" spans="1:6" s="58" customFormat="1" ht="9.75" customHeight="1">
      <c r="A4" s="61"/>
      <c r="B4" s="62"/>
      <c r="C4" s="62"/>
      <c r="D4" s="62"/>
      <c r="E4" s="181"/>
      <c r="F4" s="185"/>
    </row>
    <row r="5" spans="1:18" ht="15" customHeight="1">
      <c r="A5" s="39"/>
      <c r="B5" s="58"/>
      <c r="C5" s="182"/>
      <c r="D5" s="182"/>
      <c r="E5" s="237" t="s">
        <v>487</v>
      </c>
      <c r="F5" s="23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">
      <c r="A6" s="39"/>
      <c r="B6" s="58"/>
      <c r="C6" s="50" t="s">
        <v>196</v>
      </c>
      <c r="D6" s="182"/>
      <c r="E6" s="20" t="s">
        <v>639</v>
      </c>
      <c r="F6" s="24" t="s">
        <v>640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5">
      <c r="A7" s="39"/>
      <c r="B7" s="58"/>
      <c r="C7" s="182"/>
      <c r="D7" s="182"/>
      <c r="E7" s="21" t="s">
        <v>638</v>
      </c>
      <c r="F7" s="25" t="s">
        <v>638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">
      <c r="A8" s="39"/>
      <c r="B8" s="58"/>
      <c r="C8" s="182"/>
      <c r="D8" s="182" t="s">
        <v>172</v>
      </c>
      <c r="E8" s="59" t="s">
        <v>658</v>
      </c>
      <c r="F8" s="59" t="s">
        <v>659</v>
      </c>
      <c r="G8" s="58"/>
      <c r="H8" s="58"/>
      <c r="I8" s="58"/>
      <c r="J8" s="58"/>
      <c r="K8" s="58"/>
      <c r="L8" s="58"/>
      <c r="M8" s="58"/>
      <c r="N8" s="58"/>
      <c r="P8" s="58"/>
      <c r="Q8" s="183"/>
      <c r="R8" s="58"/>
    </row>
    <row r="9" spans="1:21" ht="16.5" customHeight="1">
      <c r="A9" s="61"/>
      <c r="B9" s="62"/>
      <c r="C9" s="184"/>
      <c r="D9" s="185"/>
      <c r="E9" s="25"/>
      <c r="F9" s="25"/>
      <c r="G9" s="58"/>
      <c r="H9" s="58"/>
      <c r="I9" s="58"/>
      <c r="J9" s="58"/>
      <c r="K9" s="58"/>
      <c r="L9" s="58"/>
      <c r="M9" s="58"/>
      <c r="N9" s="186" t="s">
        <v>630</v>
      </c>
      <c r="O9" s="187" t="s">
        <v>629</v>
      </c>
      <c r="P9" s="49"/>
      <c r="Q9" s="186" t="s">
        <v>632</v>
      </c>
      <c r="R9" s="187" t="s">
        <v>629</v>
      </c>
      <c r="T9" s="186" t="s">
        <v>623</v>
      </c>
      <c r="U9" s="186" t="s">
        <v>631</v>
      </c>
    </row>
    <row r="10" spans="1:21" s="71" customFormat="1" ht="15">
      <c r="A10" s="188"/>
      <c r="B10" s="49" t="s">
        <v>43</v>
      </c>
      <c r="C10" s="49" t="s">
        <v>170</v>
      </c>
      <c r="D10" s="189" t="s">
        <v>171</v>
      </c>
      <c r="E10" s="190">
        <f>+E11+E20+E21+E27+E26+E31</f>
        <v>41888</v>
      </c>
      <c r="F10" s="190">
        <f>+F11+F20+F21+F27+F26+F31</f>
        <v>54632</v>
      </c>
      <c r="G10" s="49"/>
      <c r="H10" s="49"/>
      <c r="I10" s="49"/>
      <c r="J10" s="49"/>
      <c r="K10" s="49"/>
      <c r="L10" s="49"/>
      <c r="M10" s="49"/>
      <c r="N10" s="191">
        <f>N11+N20+N21+N31+N26+N27</f>
        <v>41534</v>
      </c>
      <c r="O10" s="191">
        <f>O11+O20+O21+O27+O26+O31</f>
        <v>43253</v>
      </c>
      <c r="P10" s="49"/>
      <c r="Q10" s="191">
        <f>Q11+Q20+Q21+Q31+Q26+Q27</f>
        <v>12243</v>
      </c>
      <c r="R10" s="191">
        <f>R11+R20+R21+R27+R26+R31</f>
        <v>12750</v>
      </c>
      <c r="T10" s="190">
        <f>+T11+T20+T21+T27+T26+T31</f>
        <v>21400</v>
      </c>
      <c r="U10" s="190">
        <f aca="true" t="shared" si="0" ref="U10:U41">E10-T10</f>
        <v>20488</v>
      </c>
    </row>
    <row r="11" spans="1:21" ht="15">
      <c r="A11" s="39"/>
      <c r="B11" s="192" t="s">
        <v>75</v>
      </c>
      <c r="C11" s="58" t="s">
        <v>39</v>
      </c>
      <c r="D11" s="193"/>
      <c r="E11" s="194">
        <f>+E12+E15+E18+E19</f>
        <v>3276</v>
      </c>
      <c r="F11" s="194">
        <f>+F12+F15+F18+F19</f>
        <v>2812</v>
      </c>
      <c r="G11" s="58"/>
      <c r="H11" s="58"/>
      <c r="I11" s="58"/>
      <c r="J11" s="58"/>
      <c r="K11" s="58"/>
      <c r="L11" s="58"/>
      <c r="M11" s="58"/>
      <c r="N11" s="5">
        <f>N12+N15+N18+N19</f>
        <v>1883</v>
      </c>
      <c r="O11" s="5">
        <f>O12+O15+O18+O19</f>
        <v>1961</v>
      </c>
      <c r="P11" s="58"/>
      <c r="Q11" s="5">
        <f>Q12+Q15+Q18+Q19</f>
        <v>680</v>
      </c>
      <c r="R11" s="5">
        <f>R12+R15+R18+R19</f>
        <v>708</v>
      </c>
      <c r="T11" s="194">
        <f>+T12+T15+T18+T19</f>
        <v>1516</v>
      </c>
      <c r="U11" s="194">
        <f t="shared" si="0"/>
        <v>1760</v>
      </c>
    </row>
    <row r="12" spans="1:21" ht="15">
      <c r="A12" s="39"/>
      <c r="B12" s="192" t="s">
        <v>115</v>
      </c>
      <c r="C12" s="58" t="s">
        <v>146</v>
      </c>
      <c r="D12" s="193"/>
      <c r="E12" s="194">
        <f>+E13+E14</f>
        <v>3276</v>
      </c>
      <c r="F12" s="194">
        <f>+F13+F14</f>
        <v>2812</v>
      </c>
      <c r="G12" s="58"/>
      <c r="H12" s="58"/>
      <c r="I12" s="58"/>
      <c r="J12" s="58"/>
      <c r="K12" s="58"/>
      <c r="L12" s="58"/>
      <c r="M12" s="58"/>
      <c r="N12" s="5">
        <f>SUM(N13:N14)</f>
        <v>1883</v>
      </c>
      <c r="O12" s="5">
        <f>SUM(O13:O14)</f>
        <v>1961</v>
      </c>
      <c r="P12" s="58"/>
      <c r="Q12" s="5">
        <f>SUM(Q13:Q14)</f>
        <v>680</v>
      </c>
      <c r="R12" s="5">
        <f>SUM(R13:R14)</f>
        <v>708</v>
      </c>
      <c r="T12" s="194">
        <f>+T13+T14</f>
        <v>1516</v>
      </c>
      <c r="U12" s="194">
        <f t="shared" si="0"/>
        <v>1760</v>
      </c>
    </row>
    <row r="13" spans="1:21" ht="15">
      <c r="A13" s="39"/>
      <c r="B13" s="192" t="s">
        <v>116</v>
      </c>
      <c r="C13" s="58" t="s">
        <v>147</v>
      </c>
      <c r="D13" s="193"/>
      <c r="E13" s="195">
        <v>3276</v>
      </c>
      <c r="F13" s="195">
        <v>2812</v>
      </c>
      <c r="G13" s="58"/>
      <c r="H13" s="58"/>
      <c r="I13" s="58"/>
      <c r="J13" s="58"/>
      <c r="K13" s="58"/>
      <c r="L13" s="58"/>
      <c r="M13" s="58"/>
      <c r="N13" s="1">
        <v>1883</v>
      </c>
      <c r="O13" s="1">
        <f>ROUND(N13*$O$3/$O$2,0)</f>
        <v>1961</v>
      </c>
      <c r="P13" s="58"/>
      <c r="Q13" s="1">
        <v>680</v>
      </c>
      <c r="R13" s="1">
        <f>ROUND(Q13*$O$3/$O$2,0)</f>
        <v>708</v>
      </c>
      <c r="T13" s="195">
        <v>1516</v>
      </c>
      <c r="U13" s="195">
        <f t="shared" si="0"/>
        <v>1760</v>
      </c>
    </row>
    <row r="14" spans="1:21" ht="15">
      <c r="A14" s="39"/>
      <c r="B14" s="192" t="s">
        <v>117</v>
      </c>
      <c r="C14" s="58" t="s">
        <v>148</v>
      </c>
      <c r="D14" s="193"/>
      <c r="E14" s="196">
        <v>0</v>
      </c>
      <c r="F14" s="196">
        <v>0</v>
      </c>
      <c r="G14" s="58"/>
      <c r="H14" s="58"/>
      <c r="I14" s="58"/>
      <c r="J14" s="58"/>
      <c r="K14" s="58"/>
      <c r="L14" s="58"/>
      <c r="M14" s="58"/>
      <c r="N14" s="197">
        <v>0</v>
      </c>
      <c r="O14" s="197">
        <f>ROUND(N14*$O$3/$O$2,0)</f>
        <v>0</v>
      </c>
      <c r="P14" s="58"/>
      <c r="Q14" s="197">
        <v>0</v>
      </c>
      <c r="R14" s="197">
        <f>ROUND(Q14*$O$3/$O$2,0)</f>
        <v>0</v>
      </c>
      <c r="T14" s="196">
        <v>0</v>
      </c>
      <c r="U14" s="196">
        <f t="shared" si="0"/>
        <v>0</v>
      </c>
    </row>
    <row r="15" spans="1:21" ht="15">
      <c r="A15" s="39"/>
      <c r="B15" s="192" t="s">
        <v>118</v>
      </c>
      <c r="C15" s="198" t="s">
        <v>149</v>
      </c>
      <c r="D15" s="193"/>
      <c r="E15" s="194">
        <f>+E16+E17</f>
        <v>0</v>
      </c>
      <c r="F15" s="194">
        <f>+F16+F17</f>
        <v>0</v>
      </c>
      <c r="G15" s="58"/>
      <c r="H15" s="58"/>
      <c r="I15" s="58"/>
      <c r="J15" s="58"/>
      <c r="K15" s="58"/>
      <c r="L15" s="58"/>
      <c r="M15" s="58"/>
      <c r="N15" s="197">
        <f>SUM(N16:N17)</f>
        <v>0</v>
      </c>
      <c r="O15" s="197">
        <f>SUM(O16:O17)</f>
        <v>0</v>
      </c>
      <c r="P15" s="58"/>
      <c r="Q15" s="197">
        <f>SUM(Q16:Q17)</f>
        <v>0</v>
      </c>
      <c r="R15" s="197">
        <f>SUM(R16:R17)</f>
        <v>0</v>
      </c>
      <c r="T15" s="194">
        <f>+T16+T17</f>
        <v>0</v>
      </c>
      <c r="U15" s="194">
        <f t="shared" si="0"/>
        <v>0</v>
      </c>
    </row>
    <row r="16" spans="1:21" ht="15">
      <c r="A16" s="39"/>
      <c r="B16" s="192" t="s">
        <v>119</v>
      </c>
      <c r="C16" s="58" t="s">
        <v>147</v>
      </c>
      <c r="D16" s="193"/>
      <c r="E16" s="195">
        <v>0</v>
      </c>
      <c r="F16" s="195">
        <v>0</v>
      </c>
      <c r="G16" s="58"/>
      <c r="H16" s="58"/>
      <c r="I16" s="58"/>
      <c r="J16" s="58"/>
      <c r="K16" s="58"/>
      <c r="L16" s="58"/>
      <c r="M16" s="58"/>
      <c r="N16" s="1">
        <v>0</v>
      </c>
      <c r="O16" s="1">
        <f>ROUND(N16*$O$3/$O$2,0)</f>
        <v>0</v>
      </c>
      <c r="P16" s="58"/>
      <c r="Q16" s="1">
        <v>0</v>
      </c>
      <c r="R16" s="1">
        <f>ROUND(Q16*$O$3/$O$2,0)</f>
        <v>0</v>
      </c>
      <c r="T16" s="195">
        <v>0</v>
      </c>
      <c r="U16" s="195">
        <f t="shared" si="0"/>
        <v>0</v>
      </c>
    </row>
    <row r="17" spans="1:21" ht="15">
      <c r="A17" s="39"/>
      <c r="B17" s="192" t="s">
        <v>120</v>
      </c>
      <c r="C17" s="58" t="s">
        <v>148</v>
      </c>
      <c r="D17" s="193"/>
      <c r="E17" s="195">
        <v>0</v>
      </c>
      <c r="F17" s="195">
        <v>0</v>
      </c>
      <c r="G17" s="58"/>
      <c r="H17" s="58"/>
      <c r="I17" s="58"/>
      <c r="J17" s="58"/>
      <c r="K17" s="58"/>
      <c r="L17" s="58"/>
      <c r="M17" s="58"/>
      <c r="N17" s="1">
        <v>0</v>
      </c>
      <c r="O17" s="1">
        <f>ROUND(N17*$O$3/$O$2,0)</f>
        <v>0</v>
      </c>
      <c r="P17" s="58"/>
      <c r="Q17" s="1">
        <v>0</v>
      </c>
      <c r="R17" s="1">
        <f>ROUND(Q17*$O$3/$O$2,0)</f>
        <v>0</v>
      </c>
      <c r="T17" s="195">
        <v>0</v>
      </c>
      <c r="U17" s="195">
        <f t="shared" si="0"/>
        <v>0</v>
      </c>
    </row>
    <row r="18" spans="1:21" ht="15">
      <c r="A18" s="39"/>
      <c r="B18" s="192" t="s">
        <v>121</v>
      </c>
      <c r="C18" s="58" t="s">
        <v>150</v>
      </c>
      <c r="D18" s="193"/>
      <c r="E18" s="195">
        <v>0</v>
      </c>
      <c r="F18" s="195">
        <v>0</v>
      </c>
      <c r="G18" s="58"/>
      <c r="H18" s="58"/>
      <c r="I18" s="58"/>
      <c r="J18" s="58"/>
      <c r="K18" s="58"/>
      <c r="L18" s="58"/>
      <c r="M18" s="58"/>
      <c r="N18" s="1">
        <v>0</v>
      </c>
      <c r="O18" s="1">
        <f>ROUND(N18*$O$3/$O$2,0)</f>
        <v>0</v>
      </c>
      <c r="P18" s="58"/>
      <c r="Q18" s="1">
        <v>0</v>
      </c>
      <c r="R18" s="1">
        <f>ROUND(Q18*$O$3/$O$2,0)</f>
        <v>0</v>
      </c>
      <c r="T18" s="195">
        <v>0</v>
      </c>
      <c r="U18" s="195">
        <f t="shared" si="0"/>
        <v>0</v>
      </c>
    </row>
    <row r="19" spans="1:21" ht="15">
      <c r="A19" s="39"/>
      <c r="B19" s="192" t="s">
        <v>122</v>
      </c>
      <c r="C19" s="198" t="s">
        <v>275</v>
      </c>
      <c r="D19" s="193"/>
      <c r="E19" s="195">
        <v>0</v>
      </c>
      <c r="F19" s="195">
        <v>0</v>
      </c>
      <c r="G19" s="58"/>
      <c r="H19" s="58"/>
      <c r="I19" s="58"/>
      <c r="J19" s="58"/>
      <c r="K19" s="58"/>
      <c r="L19" s="58"/>
      <c r="M19" s="58"/>
      <c r="N19" s="1">
        <v>0</v>
      </c>
      <c r="O19" s="1">
        <f>ROUND(N19*$O$3/$O$2,0)</f>
        <v>0</v>
      </c>
      <c r="P19" s="58"/>
      <c r="Q19" s="1">
        <v>0</v>
      </c>
      <c r="R19" s="1">
        <f>ROUND(Q19*$O$3/$O$2,0)</f>
        <v>0</v>
      </c>
      <c r="T19" s="195">
        <v>0</v>
      </c>
      <c r="U19" s="195">
        <f t="shared" si="0"/>
        <v>0</v>
      </c>
    </row>
    <row r="20" spans="1:21" ht="15">
      <c r="A20" s="39"/>
      <c r="B20" s="192" t="s">
        <v>74</v>
      </c>
      <c r="C20" s="58" t="s">
        <v>228</v>
      </c>
      <c r="D20" s="193"/>
      <c r="E20" s="195">
        <v>329</v>
      </c>
      <c r="F20" s="195">
        <v>173</v>
      </c>
      <c r="G20" s="58"/>
      <c r="H20" s="58"/>
      <c r="I20" s="58"/>
      <c r="J20" s="58"/>
      <c r="K20" s="58"/>
      <c r="L20" s="58"/>
      <c r="M20" s="58"/>
      <c r="N20" s="1">
        <v>127</v>
      </c>
      <c r="O20" s="1">
        <f>ROUND(N20*$O$3/$O$2,0)</f>
        <v>132</v>
      </c>
      <c r="P20" s="58"/>
      <c r="Q20" s="1">
        <v>46</v>
      </c>
      <c r="R20" s="1">
        <f>ROUND(Q20*$O$3/$O$2,0)</f>
        <v>48</v>
      </c>
      <c r="T20" s="195">
        <v>146</v>
      </c>
      <c r="U20" s="195">
        <f t="shared" si="0"/>
        <v>183</v>
      </c>
    </row>
    <row r="21" spans="1:21" ht="15">
      <c r="A21" s="39"/>
      <c r="B21" s="192" t="s">
        <v>76</v>
      </c>
      <c r="C21" s="58" t="s">
        <v>40</v>
      </c>
      <c r="D21" s="193"/>
      <c r="E21" s="194">
        <f>+E22+E23+E24</f>
        <v>5518</v>
      </c>
      <c r="F21" s="194">
        <f>+F22+F23+F24</f>
        <v>10948</v>
      </c>
      <c r="G21" s="58"/>
      <c r="H21" s="58"/>
      <c r="I21" s="58"/>
      <c r="J21" s="58"/>
      <c r="K21" s="58"/>
      <c r="L21" s="58"/>
      <c r="M21" s="58"/>
      <c r="N21" s="5">
        <f>SUM(N22:N24)</f>
        <v>7528</v>
      </c>
      <c r="O21" s="5">
        <f>SUM(O22:O24)</f>
        <v>7839</v>
      </c>
      <c r="P21" s="58"/>
      <c r="Q21" s="5">
        <v>2728</v>
      </c>
      <c r="R21" s="5">
        <f>SUM(R22:R24)</f>
        <v>2841</v>
      </c>
      <c r="T21" s="194">
        <f>+T22+T23+T24</f>
        <v>2772</v>
      </c>
      <c r="U21" s="194">
        <f t="shared" si="0"/>
        <v>2746</v>
      </c>
    </row>
    <row r="22" spans="1:21" ht="15">
      <c r="A22" s="39"/>
      <c r="B22" s="192" t="s">
        <v>123</v>
      </c>
      <c r="C22" s="58" t="s">
        <v>276</v>
      </c>
      <c r="D22" s="193"/>
      <c r="E22" s="195">
        <v>0</v>
      </c>
      <c r="F22" s="195">
        <v>0</v>
      </c>
      <c r="G22" s="58"/>
      <c r="H22" s="58"/>
      <c r="I22" s="58"/>
      <c r="J22" s="58"/>
      <c r="K22" s="58"/>
      <c r="L22" s="58"/>
      <c r="M22" s="58"/>
      <c r="N22" s="1">
        <v>0</v>
      </c>
      <c r="O22" s="1">
        <f>ROUND(N22*$O$3/$O$2,0)</f>
        <v>0</v>
      </c>
      <c r="P22" s="58"/>
      <c r="Q22" s="1">
        <v>0</v>
      </c>
      <c r="R22" s="1">
        <f>ROUND(Q22*$O$3/$O$2,0)</f>
        <v>0</v>
      </c>
      <c r="T22" s="195">
        <v>0</v>
      </c>
      <c r="U22" s="195">
        <f t="shared" si="0"/>
        <v>0</v>
      </c>
    </row>
    <row r="23" spans="1:21" ht="15">
      <c r="A23" s="39"/>
      <c r="B23" s="192" t="s">
        <v>124</v>
      </c>
      <c r="C23" s="58" t="s">
        <v>151</v>
      </c>
      <c r="D23" s="193"/>
      <c r="E23" s="195">
        <v>5486</v>
      </c>
      <c r="F23" s="195">
        <v>10894</v>
      </c>
      <c r="G23" s="58"/>
      <c r="H23" s="58"/>
      <c r="I23" s="58"/>
      <c r="J23" s="58"/>
      <c r="K23" s="58"/>
      <c r="L23" s="58"/>
      <c r="M23" s="58"/>
      <c r="N23" s="1">
        <v>7496</v>
      </c>
      <c r="O23" s="1">
        <f>ROUND(N23*$O$3/$O$2,0)</f>
        <v>7806</v>
      </c>
      <c r="P23" s="58"/>
      <c r="Q23" s="1">
        <v>2714</v>
      </c>
      <c r="R23" s="1">
        <f>ROUND(Q23*$O$3/$O$2,0)</f>
        <v>2826</v>
      </c>
      <c r="T23" s="195">
        <v>2764</v>
      </c>
      <c r="U23" s="195">
        <f t="shared" si="0"/>
        <v>2722</v>
      </c>
    </row>
    <row r="24" spans="1:21" ht="15">
      <c r="A24" s="39"/>
      <c r="B24" s="192" t="s">
        <v>125</v>
      </c>
      <c r="C24" s="58" t="s">
        <v>152</v>
      </c>
      <c r="D24" s="193"/>
      <c r="E24" s="195">
        <v>32</v>
      </c>
      <c r="F24" s="195">
        <v>54</v>
      </c>
      <c r="G24" s="58"/>
      <c r="H24" s="58"/>
      <c r="I24" s="58"/>
      <c r="J24" s="58"/>
      <c r="K24" s="58"/>
      <c r="L24" s="58"/>
      <c r="M24" s="58"/>
      <c r="N24" s="1">
        <v>32</v>
      </c>
      <c r="O24" s="1">
        <f>ROUND(N24*$O$3/$O$2,0)</f>
        <v>33</v>
      </c>
      <c r="P24" s="58"/>
      <c r="Q24" s="1">
        <v>14</v>
      </c>
      <c r="R24" s="1">
        <f>ROUND(Q24*$O$3/$O$2,0)</f>
        <v>15</v>
      </c>
      <c r="T24" s="195">
        <v>8</v>
      </c>
      <c r="U24" s="195">
        <f t="shared" si="0"/>
        <v>24</v>
      </c>
    </row>
    <row r="25" spans="1:21" ht="15">
      <c r="A25" s="39"/>
      <c r="B25" s="192" t="s">
        <v>324</v>
      </c>
      <c r="C25" s="58" t="s">
        <v>327</v>
      </c>
      <c r="D25" s="193"/>
      <c r="E25" s="195">
        <v>0</v>
      </c>
      <c r="F25" s="195">
        <v>0</v>
      </c>
      <c r="G25" s="58"/>
      <c r="H25" s="58"/>
      <c r="I25" s="58"/>
      <c r="J25" s="58"/>
      <c r="K25" s="58"/>
      <c r="L25" s="58"/>
      <c r="M25" s="58"/>
      <c r="N25" s="1">
        <v>0</v>
      </c>
      <c r="O25" s="1">
        <f>ROUND(N25*$O$3/$O$2,0)</f>
        <v>0</v>
      </c>
      <c r="P25" s="58"/>
      <c r="Q25" s="1">
        <v>0</v>
      </c>
      <c r="R25" s="1">
        <f>ROUND(Q25*$O$3/$O$2,0)</f>
        <v>0</v>
      </c>
      <c r="T25" s="195">
        <v>0</v>
      </c>
      <c r="U25" s="195">
        <f t="shared" si="0"/>
        <v>0</v>
      </c>
    </row>
    <row r="26" spans="1:21" ht="15">
      <c r="A26" s="39"/>
      <c r="B26" s="192" t="s">
        <v>77</v>
      </c>
      <c r="C26" s="199" t="s">
        <v>229</v>
      </c>
      <c r="D26" s="17"/>
      <c r="E26" s="194">
        <v>964</v>
      </c>
      <c r="F26" s="194">
        <v>3090</v>
      </c>
      <c r="G26" s="58"/>
      <c r="H26" s="58"/>
      <c r="I26" s="58"/>
      <c r="J26" s="58"/>
      <c r="K26" s="58"/>
      <c r="L26" s="58"/>
      <c r="M26" s="58"/>
      <c r="N26" s="1">
        <v>2736</v>
      </c>
      <c r="O26" s="1">
        <f>ROUND(N26*$O$3/$O$2,0)</f>
        <v>2849</v>
      </c>
      <c r="P26" s="58"/>
      <c r="Q26" s="1">
        <v>972</v>
      </c>
      <c r="R26" s="1">
        <f>ROUND(Q26*$O$3/$O$2,0)</f>
        <v>1012</v>
      </c>
      <c r="T26" s="194">
        <v>709</v>
      </c>
      <c r="U26" s="194">
        <f t="shared" si="0"/>
        <v>255</v>
      </c>
    </row>
    <row r="27" spans="1:21" ht="15">
      <c r="A27" s="39"/>
      <c r="B27" s="192" t="s">
        <v>103</v>
      </c>
      <c r="C27" s="58" t="s">
        <v>227</v>
      </c>
      <c r="D27" s="193"/>
      <c r="E27" s="195">
        <f>SUM(E28:E30)</f>
        <v>31782</v>
      </c>
      <c r="F27" s="195">
        <f>SUM(F28:F30)</f>
        <v>37582</v>
      </c>
      <c r="G27" s="58"/>
      <c r="H27" s="58"/>
      <c r="I27" s="58"/>
      <c r="J27" s="58"/>
      <c r="K27" s="58"/>
      <c r="L27" s="58"/>
      <c r="M27" s="58"/>
      <c r="N27" s="5">
        <f>SUM(N28:N30)</f>
        <v>29246</v>
      </c>
      <c r="O27" s="5">
        <f>SUM(O28:O30)</f>
        <v>30457</v>
      </c>
      <c r="P27" s="58"/>
      <c r="Q27" s="5">
        <f>SUM(Q28:Q30)</f>
        <v>7814</v>
      </c>
      <c r="R27" s="5">
        <f>SUM(R28:R30)</f>
        <v>8138</v>
      </c>
      <c r="T27" s="195">
        <f>SUM(T28:T30)</f>
        <v>16245</v>
      </c>
      <c r="U27" s="195">
        <f t="shared" si="0"/>
        <v>15537</v>
      </c>
    </row>
    <row r="28" spans="1:21" ht="15">
      <c r="A28" s="39"/>
      <c r="B28" s="192" t="s">
        <v>126</v>
      </c>
      <c r="C28" s="58" t="s">
        <v>254</v>
      </c>
      <c r="D28" s="193"/>
      <c r="E28" s="195">
        <v>0</v>
      </c>
      <c r="F28" s="195">
        <v>0</v>
      </c>
      <c r="G28" s="58"/>
      <c r="H28" s="58"/>
      <c r="I28" s="58"/>
      <c r="J28" s="58"/>
      <c r="K28" s="58"/>
      <c r="L28" s="58"/>
      <c r="M28" s="58"/>
      <c r="N28" s="1">
        <v>0</v>
      </c>
      <c r="O28" s="1">
        <f>ROUND(N28*$O$3/$O$2,0)</f>
        <v>0</v>
      </c>
      <c r="P28" s="58"/>
      <c r="Q28" s="1">
        <v>0</v>
      </c>
      <c r="R28" s="1">
        <f>ROUND(Q28*$O$3/$O$2,0)</f>
        <v>0</v>
      </c>
      <c r="T28" s="195">
        <v>0</v>
      </c>
      <c r="U28" s="195">
        <f t="shared" si="0"/>
        <v>0</v>
      </c>
    </row>
    <row r="29" spans="1:21" ht="15">
      <c r="A29" s="39"/>
      <c r="B29" s="192" t="s">
        <v>127</v>
      </c>
      <c r="C29" s="58" t="s">
        <v>255</v>
      </c>
      <c r="D29" s="193"/>
      <c r="E29" s="195">
        <v>0</v>
      </c>
      <c r="F29" s="195">
        <v>0</v>
      </c>
      <c r="G29" s="58"/>
      <c r="H29" s="58"/>
      <c r="I29" s="58"/>
      <c r="J29" s="58"/>
      <c r="K29" s="58"/>
      <c r="L29" s="58"/>
      <c r="M29" s="58"/>
      <c r="N29" s="1">
        <v>0</v>
      </c>
      <c r="O29" s="1">
        <f>ROUND(N29*$O$3/$O$2,0)</f>
        <v>0</v>
      </c>
      <c r="P29" s="58"/>
      <c r="Q29" s="1">
        <v>0</v>
      </c>
      <c r="R29" s="1">
        <f>ROUND(Q29*$O$3/$O$2,0)</f>
        <v>0</v>
      </c>
      <c r="T29" s="195">
        <v>0</v>
      </c>
      <c r="U29" s="195">
        <f t="shared" si="0"/>
        <v>0</v>
      </c>
    </row>
    <row r="30" spans="1:21" ht="15">
      <c r="A30" s="39"/>
      <c r="B30" s="192" t="s">
        <v>253</v>
      </c>
      <c r="C30" s="58" t="s">
        <v>256</v>
      </c>
      <c r="D30" s="193"/>
      <c r="E30" s="195">
        <v>31782</v>
      </c>
      <c r="F30" s="195">
        <v>37582</v>
      </c>
      <c r="G30" s="58"/>
      <c r="H30" s="58"/>
      <c r="I30" s="58"/>
      <c r="J30" s="58"/>
      <c r="K30" s="58"/>
      <c r="L30" s="58"/>
      <c r="M30" s="58"/>
      <c r="N30" s="1">
        <v>29246</v>
      </c>
      <c r="O30" s="1">
        <f>ROUND(N30*$O$3/$O$2,0)</f>
        <v>30457</v>
      </c>
      <c r="P30" s="58"/>
      <c r="Q30" s="1">
        <v>7814</v>
      </c>
      <c r="R30" s="1">
        <f>ROUND(Q30*$O$3/$O$2,0)</f>
        <v>8138</v>
      </c>
      <c r="T30" s="195">
        <v>16245</v>
      </c>
      <c r="U30" s="195">
        <f t="shared" si="0"/>
        <v>15537</v>
      </c>
    </row>
    <row r="31" spans="1:21" ht="15">
      <c r="A31" s="39"/>
      <c r="B31" s="192" t="s">
        <v>104</v>
      </c>
      <c r="C31" s="199" t="s">
        <v>153</v>
      </c>
      <c r="D31" s="17"/>
      <c r="E31" s="195">
        <v>19</v>
      </c>
      <c r="F31" s="195">
        <v>27</v>
      </c>
      <c r="G31" s="58"/>
      <c r="H31" s="58"/>
      <c r="I31" s="58"/>
      <c r="J31" s="58"/>
      <c r="K31" s="58"/>
      <c r="L31" s="58"/>
      <c r="M31" s="58"/>
      <c r="N31" s="1">
        <v>14</v>
      </c>
      <c r="O31" s="1">
        <f>ROUND(N31*$O$3/$O$2,0)</f>
        <v>15</v>
      </c>
      <c r="P31" s="58"/>
      <c r="Q31" s="1">
        <v>3</v>
      </c>
      <c r="R31" s="1">
        <f>ROUND(Q31*$O$3/$O$2,0)</f>
        <v>3</v>
      </c>
      <c r="T31" s="195">
        <v>12</v>
      </c>
      <c r="U31" s="195">
        <f t="shared" si="0"/>
        <v>7</v>
      </c>
    </row>
    <row r="32" spans="1:21" s="71" customFormat="1" ht="15">
      <c r="A32" s="188"/>
      <c r="B32" s="200" t="s">
        <v>51</v>
      </c>
      <c r="C32" s="201" t="s">
        <v>156</v>
      </c>
      <c r="D32" s="17" t="s">
        <v>173</v>
      </c>
      <c r="E32" s="202">
        <f>+E33+E41+E42+E48+E49</f>
        <v>-33</v>
      </c>
      <c r="F32" s="202">
        <f>+F33+F41+F42+F48+F49</f>
        <v>-7</v>
      </c>
      <c r="G32" s="49"/>
      <c r="H32" s="49"/>
      <c r="I32" s="49"/>
      <c r="J32" s="49"/>
      <c r="K32" s="49"/>
      <c r="L32" s="49"/>
      <c r="M32" s="49"/>
      <c r="N32" s="2">
        <f>N33+N41+N42+N48+N49</f>
        <v>-7</v>
      </c>
      <c r="O32" s="2">
        <f>ROUND(N32*$O$3/$O$2,0)</f>
        <v>-7</v>
      </c>
      <c r="P32" s="49"/>
      <c r="Q32" s="3">
        <f>Q33+Q41+Q42+Q48+Q49</f>
        <v>0</v>
      </c>
      <c r="R32" s="2">
        <f>ROUND(Q32*$O$3/$O$2,0)</f>
        <v>0</v>
      </c>
      <c r="T32" s="202">
        <f>+T33+T41+T42+T48+T49</f>
        <v>-29</v>
      </c>
      <c r="U32" s="202">
        <f t="shared" si="0"/>
        <v>-4</v>
      </c>
    </row>
    <row r="33" spans="1:21" ht="15">
      <c r="A33" s="39"/>
      <c r="B33" s="192" t="s">
        <v>79</v>
      </c>
      <c r="C33" s="58" t="s">
        <v>41</v>
      </c>
      <c r="D33" s="193"/>
      <c r="E33" s="195">
        <f>SUM(E34:E40)</f>
        <v>0</v>
      </c>
      <c r="F33" s="195">
        <v>0</v>
      </c>
      <c r="G33" s="58"/>
      <c r="H33" s="58"/>
      <c r="I33" s="58"/>
      <c r="J33" s="58"/>
      <c r="K33" s="58"/>
      <c r="L33" s="58"/>
      <c r="M33" s="58"/>
      <c r="N33" s="1">
        <f>SUM(N34:N40)</f>
        <v>0</v>
      </c>
      <c r="O33" s="1">
        <f>SUM(O34:O40)</f>
        <v>0</v>
      </c>
      <c r="P33" s="58"/>
      <c r="Q33" s="1">
        <v>0</v>
      </c>
      <c r="R33" s="1">
        <f>SUM(R34:R40)</f>
        <v>0</v>
      </c>
      <c r="T33" s="195">
        <f>SUM(T34:T40)</f>
        <v>0</v>
      </c>
      <c r="U33" s="195">
        <f t="shared" si="0"/>
        <v>0</v>
      </c>
    </row>
    <row r="34" spans="1:21" ht="15">
      <c r="A34" s="39"/>
      <c r="B34" s="192" t="s">
        <v>128</v>
      </c>
      <c r="C34" s="198" t="s">
        <v>300</v>
      </c>
      <c r="D34" s="193"/>
      <c r="E34" s="195">
        <v>0</v>
      </c>
      <c r="F34" s="195">
        <v>0</v>
      </c>
      <c r="G34" s="58"/>
      <c r="H34" s="58"/>
      <c r="I34" s="58"/>
      <c r="J34" s="58"/>
      <c r="K34" s="58"/>
      <c r="L34" s="58"/>
      <c r="M34" s="58"/>
      <c r="N34" s="1">
        <v>0</v>
      </c>
      <c r="O34" s="1">
        <f aca="true" t="shared" si="1" ref="O34:O41">ROUND(N34*$O$3/$O$2,0)</f>
        <v>0</v>
      </c>
      <c r="P34" s="58"/>
      <c r="Q34" s="1">
        <v>0</v>
      </c>
      <c r="R34" s="1">
        <f aca="true" t="shared" si="2" ref="R34:R41">ROUND(Q34*$O$3/$O$2,0)</f>
        <v>0</v>
      </c>
      <c r="T34" s="195">
        <v>0</v>
      </c>
      <c r="U34" s="195">
        <f t="shared" si="0"/>
        <v>0</v>
      </c>
    </row>
    <row r="35" spans="1:21" ht="15">
      <c r="A35" s="39"/>
      <c r="B35" s="192" t="s">
        <v>129</v>
      </c>
      <c r="C35" s="198" t="s">
        <v>155</v>
      </c>
      <c r="D35" s="193"/>
      <c r="E35" s="195">
        <v>0</v>
      </c>
      <c r="F35" s="195">
        <v>0</v>
      </c>
      <c r="G35" s="58"/>
      <c r="H35" s="58"/>
      <c r="I35" s="58"/>
      <c r="J35" s="58"/>
      <c r="K35" s="58"/>
      <c r="L35" s="58"/>
      <c r="M35" s="58"/>
      <c r="N35" s="1">
        <v>0</v>
      </c>
      <c r="O35" s="1">
        <f t="shared" si="1"/>
        <v>0</v>
      </c>
      <c r="P35" s="58"/>
      <c r="Q35" s="1">
        <v>0</v>
      </c>
      <c r="R35" s="1">
        <f t="shared" si="2"/>
        <v>0</v>
      </c>
      <c r="T35" s="195">
        <v>0</v>
      </c>
      <c r="U35" s="195">
        <f t="shared" si="0"/>
        <v>0</v>
      </c>
    </row>
    <row r="36" spans="1:21" ht="15">
      <c r="A36" s="39"/>
      <c r="B36" s="192" t="s">
        <v>130</v>
      </c>
      <c r="C36" s="198" t="s">
        <v>157</v>
      </c>
      <c r="D36" s="193"/>
      <c r="E36" s="195">
        <v>0</v>
      </c>
      <c r="F36" s="195">
        <v>0</v>
      </c>
      <c r="G36" s="58"/>
      <c r="H36" s="58"/>
      <c r="I36" s="58"/>
      <c r="J36" s="58"/>
      <c r="K36" s="58"/>
      <c r="L36" s="58"/>
      <c r="M36" s="58"/>
      <c r="N36" s="1">
        <v>0</v>
      </c>
      <c r="O36" s="1">
        <f t="shared" si="1"/>
        <v>0</v>
      </c>
      <c r="P36" s="58"/>
      <c r="Q36" s="1">
        <v>0</v>
      </c>
      <c r="R36" s="1">
        <f t="shared" si="2"/>
        <v>0</v>
      </c>
      <c r="T36" s="195">
        <v>0</v>
      </c>
      <c r="U36" s="195">
        <f t="shared" si="0"/>
        <v>0</v>
      </c>
    </row>
    <row r="37" spans="1:21" ht="15">
      <c r="A37" s="39"/>
      <c r="B37" s="192" t="s">
        <v>131</v>
      </c>
      <c r="C37" s="198" t="s">
        <v>158</v>
      </c>
      <c r="D37" s="193"/>
      <c r="E37" s="195">
        <v>0</v>
      </c>
      <c r="F37" s="195">
        <v>0</v>
      </c>
      <c r="G37" s="58"/>
      <c r="H37" s="58"/>
      <c r="I37" s="58"/>
      <c r="J37" s="58"/>
      <c r="K37" s="58"/>
      <c r="L37" s="58"/>
      <c r="M37" s="58"/>
      <c r="N37" s="1">
        <v>0</v>
      </c>
      <c r="O37" s="1">
        <f t="shared" si="1"/>
        <v>0</v>
      </c>
      <c r="P37" s="58"/>
      <c r="Q37" s="1">
        <v>0</v>
      </c>
      <c r="R37" s="1">
        <f t="shared" si="2"/>
        <v>0</v>
      </c>
      <c r="T37" s="195">
        <v>0</v>
      </c>
      <c r="U37" s="195">
        <f t="shared" si="0"/>
        <v>0</v>
      </c>
    </row>
    <row r="38" spans="1:21" ht="15">
      <c r="A38" s="39"/>
      <c r="B38" s="192" t="s">
        <v>132</v>
      </c>
      <c r="C38" s="198" t="s">
        <v>159</v>
      </c>
      <c r="D38" s="193"/>
      <c r="E38" s="195">
        <v>0</v>
      </c>
      <c r="F38" s="195">
        <v>0</v>
      </c>
      <c r="G38" s="58"/>
      <c r="H38" s="58"/>
      <c r="I38" s="58"/>
      <c r="J38" s="58"/>
      <c r="K38" s="58"/>
      <c r="L38" s="58"/>
      <c r="M38" s="58"/>
      <c r="N38" s="1">
        <v>0</v>
      </c>
      <c r="O38" s="1">
        <f t="shared" si="1"/>
        <v>0</v>
      </c>
      <c r="P38" s="58"/>
      <c r="Q38" s="1">
        <v>0</v>
      </c>
      <c r="R38" s="1">
        <f t="shared" si="2"/>
        <v>0</v>
      </c>
      <c r="T38" s="195">
        <v>0</v>
      </c>
      <c r="U38" s="195">
        <f t="shared" si="0"/>
        <v>0</v>
      </c>
    </row>
    <row r="39" spans="1:21" ht="15">
      <c r="A39" s="39"/>
      <c r="B39" s="192" t="s">
        <v>133</v>
      </c>
      <c r="C39" s="198" t="s">
        <v>160</v>
      </c>
      <c r="D39" s="193"/>
      <c r="E39" s="195">
        <v>0</v>
      </c>
      <c r="F39" s="195">
        <v>0</v>
      </c>
      <c r="G39" s="58"/>
      <c r="H39" s="58"/>
      <c r="I39" s="58"/>
      <c r="J39" s="58"/>
      <c r="K39" s="58"/>
      <c r="L39" s="58"/>
      <c r="M39" s="58"/>
      <c r="N39" s="1">
        <v>0</v>
      </c>
      <c r="O39" s="1">
        <f t="shared" si="1"/>
        <v>0</v>
      </c>
      <c r="P39" s="58"/>
      <c r="Q39" s="1">
        <v>0</v>
      </c>
      <c r="R39" s="1">
        <f t="shared" si="2"/>
        <v>0</v>
      </c>
      <c r="T39" s="195">
        <v>0</v>
      </c>
      <c r="U39" s="195">
        <f t="shared" si="0"/>
        <v>0</v>
      </c>
    </row>
    <row r="40" spans="1:21" ht="15">
      <c r="A40" s="39"/>
      <c r="B40" s="192" t="s">
        <v>134</v>
      </c>
      <c r="C40" s="198" t="s">
        <v>220</v>
      </c>
      <c r="D40" s="193"/>
      <c r="E40" s="195">
        <v>0</v>
      </c>
      <c r="F40" s="195">
        <v>0</v>
      </c>
      <c r="G40" s="58"/>
      <c r="H40" s="58"/>
      <c r="I40" s="58"/>
      <c r="J40" s="58"/>
      <c r="K40" s="58"/>
      <c r="L40" s="58"/>
      <c r="M40" s="58"/>
      <c r="N40" s="1">
        <v>0</v>
      </c>
      <c r="O40" s="1">
        <f t="shared" si="1"/>
        <v>0</v>
      </c>
      <c r="P40" s="58"/>
      <c r="Q40" s="1">
        <v>0</v>
      </c>
      <c r="R40" s="1">
        <f t="shared" si="2"/>
        <v>0</v>
      </c>
      <c r="T40" s="195">
        <v>0</v>
      </c>
      <c r="U40" s="195">
        <f t="shared" si="0"/>
        <v>0</v>
      </c>
    </row>
    <row r="41" spans="1:21" ht="15">
      <c r="A41" s="39"/>
      <c r="B41" s="192" t="s">
        <v>80</v>
      </c>
      <c r="C41" s="199" t="s">
        <v>230</v>
      </c>
      <c r="D41" s="17"/>
      <c r="E41" s="194">
        <v>0</v>
      </c>
      <c r="F41" s="194">
        <v>0</v>
      </c>
      <c r="G41" s="58"/>
      <c r="H41" s="58"/>
      <c r="I41" s="58"/>
      <c r="J41" s="58"/>
      <c r="K41" s="58"/>
      <c r="L41" s="58"/>
      <c r="M41" s="58"/>
      <c r="N41" s="1">
        <v>0</v>
      </c>
      <c r="O41" s="1">
        <f t="shared" si="1"/>
        <v>0</v>
      </c>
      <c r="P41" s="58"/>
      <c r="Q41" s="1">
        <v>0</v>
      </c>
      <c r="R41" s="1">
        <f t="shared" si="2"/>
        <v>0</v>
      </c>
      <c r="T41" s="194">
        <v>0</v>
      </c>
      <c r="U41" s="194">
        <f t="shared" si="0"/>
        <v>0</v>
      </c>
    </row>
    <row r="42" spans="1:21" ht="15">
      <c r="A42" s="39"/>
      <c r="B42" s="192" t="s">
        <v>81</v>
      </c>
      <c r="C42" s="199" t="s">
        <v>42</v>
      </c>
      <c r="D42" s="17"/>
      <c r="E42" s="203">
        <f>SUM(E43:E47)</f>
        <v>-33</v>
      </c>
      <c r="F42" s="203">
        <f>SUM(F43:F47)</f>
        <v>-7</v>
      </c>
      <c r="G42" s="58"/>
      <c r="H42" s="58"/>
      <c r="I42" s="58"/>
      <c r="J42" s="58"/>
      <c r="K42" s="58"/>
      <c r="L42" s="58"/>
      <c r="M42" s="58"/>
      <c r="N42" s="4">
        <f>SUM(N43:N47)</f>
        <v>-7</v>
      </c>
      <c r="O42" s="4">
        <f>SUM(O43:O47)</f>
        <v>-7</v>
      </c>
      <c r="P42" s="58"/>
      <c r="Q42" s="1">
        <f>SUM(Q43:Q47)</f>
        <v>0</v>
      </c>
      <c r="R42" s="4">
        <f>SUM(R43:R47)</f>
        <v>0</v>
      </c>
      <c r="T42" s="203">
        <f>SUM(T43:T47)</f>
        <v>-29</v>
      </c>
      <c r="U42" s="203">
        <f aca="true" t="shared" si="3" ref="U42:U73">E42-T42</f>
        <v>-4</v>
      </c>
    </row>
    <row r="43" spans="1:21" ht="15">
      <c r="A43" s="39"/>
      <c r="B43" s="192" t="s">
        <v>135</v>
      </c>
      <c r="C43" s="198" t="s">
        <v>279</v>
      </c>
      <c r="D43" s="193"/>
      <c r="E43" s="194">
        <v>0</v>
      </c>
      <c r="F43" s="194">
        <v>0</v>
      </c>
      <c r="G43" s="58"/>
      <c r="H43" s="58"/>
      <c r="I43" s="58"/>
      <c r="J43" s="58"/>
      <c r="K43" s="58"/>
      <c r="L43" s="58"/>
      <c r="M43" s="58"/>
      <c r="N43" s="1">
        <v>0</v>
      </c>
      <c r="O43" s="1">
        <f aca="true" t="shared" si="4" ref="O43:O49">ROUND(N43*$O$3/$O$2,0)</f>
        <v>0</v>
      </c>
      <c r="P43" s="58"/>
      <c r="Q43" s="1">
        <v>0</v>
      </c>
      <c r="R43" s="1">
        <f aca="true" t="shared" si="5" ref="R43:R49">ROUND(Q43*$O$3/$O$2,0)</f>
        <v>0</v>
      </c>
      <c r="T43" s="194">
        <v>0</v>
      </c>
      <c r="U43" s="194">
        <f t="shared" si="3"/>
        <v>0</v>
      </c>
    </row>
    <row r="44" spans="1:21" ht="15">
      <c r="A44" s="39"/>
      <c r="B44" s="192" t="s">
        <v>136</v>
      </c>
      <c r="C44" s="198" t="s">
        <v>161</v>
      </c>
      <c r="D44" s="193"/>
      <c r="E44" s="203">
        <v>-33</v>
      </c>
      <c r="F44" s="203">
        <v>-7</v>
      </c>
      <c r="G44" s="58"/>
      <c r="H44" s="58"/>
      <c r="I44" s="58"/>
      <c r="J44" s="58"/>
      <c r="K44" s="58"/>
      <c r="L44" s="58"/>
      <c r="M44" s="58"/>
      <c r="N44" s="4">
        <v>-7</v>
      </c>
      <c r="O44" s="4">
        <f t="shared" si="4"/>
        <v>-7</v>
      </c>
      <c r="P44" s="58"/>
      <c r="Q44" s="1">
        <v>0</v>
      </c>
      <c r="R44" s="4">
        <f t="shared" si="5"/>
        <v>0</v>
      </c>
      <c r="T44" s="203">
        <v>-29</v>
      </c>
      <c r="U44" s="203">
        <f t="shared" si="3"/>
        <v>-4</v>
      </c>
    </row>
    <row r="45" spans="1:21" ht="15">
      <c r="A45" s="39"/>
      <c r="B45" s="192" t="s">
        <v>137</v>
      </c>
      <c r="C45" s="198" t="s">
        <v>162</v>
      </c>
      <c r="D45" s="193"/>
      <c r="E45" s="195">
        <f>0</f>
        <v>0</v>
      </c>
      <c r="F45" s="195">
        <v>0</v>
      </c>
      <c r="G45" s="58"/>
      <c r="H45" s="58"/>
      <c r="I45" s="58"/>
      <c r="J45" s="58"/>
      <c r="K45" s="58"/>
      <c r="L45" s="58"/>
      <c r="M45" s="58"/>
      <c r="N45" s="1">
        <v>0</v>
      </c>
      <c r="O45" s="1">
        <f t="shared" si="4"/>
        <v>0</v>
      </c>
      <c r="P45" s="58"/>
      <c r="Q45" s="1">
        <v>0</v>
      </c>
      <c r="R45" s="1">
        <f t="shared" si="5"/>
        <v>0</v>
      </c>
      <c r="T45" s="195">
        <f>0</f>
        <v>0</v>
      </c>
      <c r="U45" s="195">
        <f t="shared" si="3"/>
        <v>0</v>
      </c>
    </row>
    <row r="46" spans="1:21" ht="15">
      <c r="A46" s="39"/>
      <c r="B46" s="192" t="s">
        <v>138</v>
      </c>
      <c r="C46" s="58" t="s">
        <v>296</v>
      </c>
      <c r="D46" s="193"/>
      <c r="E46" s="195">
        <v>0</v>
      </c>
      <c r="F46" s="195">
        <v>0</v>
      </c>
      <c r="G46" s="58"/>
      <c r="H46" s="58"/>
      <c r="I46" s="58"/>
      <c r="J46" s="58"/>
      <c r="K46" s="58"/>
      <c r="L46" s="58"/>
      <c r="M46" s="58"/>
      <c r="N46" s="1">
        <v>0</v>
      </c>
      <c r="O46" s="1">
        <f t="shared" si="4"/>
        <v>0</v>
      </c>
      <c r="P46" s="58"/>
      <c r="Q46" s="1">
        <v>0</v>
      </c>
      <c r="R46" s="1">
        <f t="shared" si="5"/>
        <v>0</v>
      </c>
      <c r="T46" s="195">
        <v>0</v>
      </c>
      <c r="U46" s="195">
        <f t="shared" si="3"/>
        <v>0</v>
      </c>
    </row>
    <row r="47" spans="1:21" ht="15">
      <c r="A47" s="39"/>
      <c r="B47" s="192" t="s">
        <v>293</v>
      </c>
      <c r="C47" s="198" t="s">
        <v>163</v>
      </c>
      <c r="D47" s="193"/>
      <c r="E47" s="195">
        <v>0</v>
      </c>
      <c r="F47" s="195">
        <v>0</v>
      </c>
      <c r="G47" s="58"/>
      <c r="H47" s="58"/>
      <c r="I47" s="58"/>
      <c r="J47" s="58"/>
      <c r="K47" s="58"/>
      <c r="L47" s="58"/>
      <c r="M47" s="58"/>
      <c r="N47" s="1">
        <v>0</v>
      </c>
      <c r="O47" s="1">
        <f t="shared" si="4"/>
        <v>0</v>
      </c>
      <c r="P47" s="58"/>
      <c r="Q47" s="1">
        <v>0</v>
      </c>
      <c r="R47" s="1">
        <f t="shared" si="5"/>
        <v>0</v>
      </c>
      <c r="T47" s="195">
        <v>0</v>
      </c>
      <c r="U47" s="195">
        <f t="shared" si="3"/>
        <v>0</v>
      </c>
    </row>
    <row r="48" spans="1:21" ht="15">
      <c r="A48" s="39"/>
      <c r="B48" s="192" t="s">
        <v>139</v>
      </c>
      <c r="C48" s="58" t="s">
        <v>301</v>
      </c>
      <c r="D48" s="193"/>
      <c r="E48" s="195">
        <f>0</f>
        <v>0</v>
      </c>
      <c r="F48" s="195">
        <v>0</v>
      </c>
      <c r="G48" s="58"/>
      <c r="H48" s="58"/>
      <c r="I48" s="58"/>
      <c r="J48" s="58"/>
      <c r="K48" s="58"/>
      <c r="L48" s="58"/>
      <c r="M48" s="58"/>
      <c r="N48" s="1">
        <v>0</v>
      </c>
      <c r="O48" s="1">
        <f t="shared" si="4"/>
        <v>0</v>
      </c>
      <c r="P48" s="58"/>
      <c r="Q48" s="1">
        <v>0</v>
      </c>
      <c r="R48" s="1">
        <f t="shared" si="5"/>
        <v>0</v>
      </c>
      <c r="T48" s="195">
        <f>0</f>
        <v>0</v>
      </c>
      <c r="U48" s="195">
        <f t="shared" si="3"/>
        <v>0</v>
      </c>
    </row>
    <row r="49" spans="1:21" ht="15">
      <c r="A49" s="39"/>
      <c r="B49" s="192" t="s">
        <v>140</v>
      </c>
      <c r="C49" s="199" t="s">
        <v>154</v>
      </c>
      <c r="D49" s="17"/>
      <c r="E49" s="204">
        <v>0</v>
      </c>
      <c r="F49" s="204">
        <v>0</v>
      </c>
      <c r="G49" s="58"/>
      <c r="H49" s="58"/>
      <c r="I49" s="58"/>
      <c r="J49" s="58"/>
      <c r="K49" s="58"/>
      <c r="L49" s="58"/>
      <c r="M49" s="58"/>
      <c r="N49" s="1">
        <v>0</v>
      </c>
      <c r="O49" s="1">
        <f t="shared" si="4"/>
        <v>0</v>
      </c>
      <c r="P49" s="58"/>
      <c r="Q49" s="1">
        <v>0</v>
      </c>
      <c r="R49" s="1">
        <f t="shared" si="5"/>
        <v>0</v>
      </c>
      <c r="T49" s="204">
        <v>0</v>
      </c>
      <c r="U49" s="204">
        <f t="shared" si="3"/>
        <v>0</v>
      </c>
    </row>
    <row r="50" spans="1:21" s="71" customFormat="1" ht="15">
      <c r="A50" s="188"/>
      <c r="B50" s="49" t="s">
        <v>50</v>
      </c>
      <c r="C50" s="200" t="s">
        <v>292</v>
      </c>
      <c r="D50" s="193"/>
      <c r="E50" s="204">
        <f>+E10+E32</f>
        <v>41855</v>
      </c>
      <c r="F50" s="204">
        <f>+F10+F32</f>
        <v>54625</v>
      </c>
      <c r="G50" s="49"/>
      <c r="H50" s="49"/>
      <c r="I50" s="49"/>
      <c r="J50" s="49"/>
      <c r="K50" s="49"/>
      <c r="L50" s="49"/>
      <c r="M50" s="49"/>
      <c r="N50" s="6">
        <f>N10+N32</f>
        <v>41527</v>
      </c>
      <c r="O50" s="6">
        <f>O10+O32</f>
        <v>43246</v>
      </c>
      <c r="P50" s="49"/>
      <c r="Q50" s="6">
        <f>Q10+Q32</f>
        <v>12243</v>
      </c>
      <c r="R50" s="6">
        <f>R10+R32</f>
        <v>12750</v>
      </c>
      <c r="T50" s="204">
        <f>+T10+T32</f>
        <v>21371</v>
      </c>
      <c r="U50" s="204">
        <f t="shared" si="3"/>
        <v>20484</v>
      </c>
    </row>
    <row r="51" spans="1:21" s="71" customFormat="1" ht="15">
      <c r="A51" s="188"/>
      <c r="B51" s="49" t="s">
        <v>49</v>
      </c>
      <c r="C51" s="200" t="s">
        <v>66</v>
      </c>
      <c r="D51" s="193"/>
      <c r="E51" s="204">
        <f>+E52+E56</f>
        <v>2683</v>
      </c>
      <c r="F51" s="204">
        <f>+F52+F56</f>
        <v>3019</v>
      </c>
      <c r="G51" s="49"/>
      <c r="H51" s="49"/>
      <c r="I51" s="49"/>
      <c r="J51" s="49"/>
      <c r="K51" s="49"/>
      <c r="L51" s="49"/>
      <c r="M51" s="49"/>
      <c r="N51" s="6">
        <f>N52+N56</f>
        <v>2318</v>
      </c>
      <c r="O51" s="6">
        <f>O52+O56</f>
        <v>2414</v>
      </c>
      <c r="P51" s="49"/>
      <c r="Q51" s="6">
        <f>Q52+Q56</f>
        <v>560</v>
      </c>
      <c r="R51" s="6">
        <f>R52+R56</f>
        <v>583</v>
      </c>
      <c r="T51" s="204">
        <f>+T52+T56</f>
        <v>1435</v>
      </c>
      <c r="U51" s="204">
        <f t="shared" si="3"/>
        <v>1248</v>
      </c>
    </row>
    <row r="52" spans="1:21" ht="15">
      <c r="A52" s="39"/>
      <c r="B52" s="192" t="s">
        <v>106</v>
      </c>
      <c r="C52" s="58" t="s">
        <v>72</v>
      </c>
      <c r="D52" s="193"/>
      <c r="E52" s="194">
        <f>SUM(E53:E55)</f>
        <v>3609</v>
      </c>
      <c r="F52" s="194">
        <f>SUM(F53:F55)</f>
        <v>3965</v>
      </c>
      <c r="G52" s="58"/>
      <c r="H52" s="58"/>
      <c r="I52" s="58"/>
      <c r="J52" s="58"/>
      <c r="K52" s="58"/>
      <c r="L52" s="58"/>
      <c r="M52" s="58"/>
      <c r="N52" s="5">
        <f>SUM(N53:N55)</f>
        <v>2961</v>
      </c>
      <c r="O52" s="5">
        <f>SUM(O53:O55)</f>
        <v>3084</v>
      </c>
      <c r="P52" s="58"/>
      <c r="Q52" s="5">
        <f>SUM(Q53:Q55)</f>
        <v>778</v>
      </c>
      <c r="R52" s="5">
        <f>SUM(R53:R55)</f>
        <v>810</v>
      </c>
      <c r="T52" s="194">
        <f>SUM(T53:T55)</f>
        <v>1883</v>
      </c>
      <c r="U52" s="194">
        <f t="shared" si="3"/>
        <v>1726</v>
      </c>
    </row>
    <row r="53" spans="1:21" ht="15">
      <c r="A53" s="39"/>
      <c r="B53" s="192" t="s">
        <v>141</v>
      </c>
      <c r="C53" s="58" t="s">
        <v>164</v>
      </c>
      <c r="D53" s="193"/>
      <c r="E53" s="195">
        <v>0</v>
      </c>
      <c r="F53" s="195">
        <v>0</v>
      </c>
      <c r="G53" s="58"/>
      <c r="H53" s="58"/>
      <c r="I53" s="58"/>
      <c r="J53" s="58"/>
      <c r="K53" s="58"/>
      <c r="L53" s="58"/>
      <c r="M53" s="58"/>
      <c r="N53" s="1">
        <v>0</v>
      </c>
      <c r="O53" s="1">
        <f>ROUND(N53*$O$3/$O$2,0)</f>
        <v>0</v>
      </c>
      <c r="P53" s="58"/>
      <c r="Q53" s="1">
        <v>0</v>
      </c>
      <c r="R53" s="1">
        <f>ROUND(Q53*$O$3/$O$2,0)</f>
        <v>0</v>
      </c>
      <c r="T53" s="195">
        <v>0</v>
      </c>
      <c r="U53" s="195">
        <f t="shared" si="3"/>
        <v>0</v>
      </c>
    </row>
    <row r="54" spans="1:21" ht="15">
      <c r="A54" s="39"/>
      <c r="B54" s="192" t="s">
        <v>142</v>
      </c>
      <c r="C54" s="58" t="s">
        <v>165</v>
      </c>
      <c r="D54" s="193"/>
      <c r="E54" s="195">
        <v>3609</v>
      </c>
      <c r="F54" s="195">
        <v>3965</v>
      </c>
      <c r="G54" s="58"/>
      <c r="H54" s="58"/>
      <c r="I54" s="58"/>
      <c r="J54" s="58"/>
      <c r="K54" s="58"/>
      <c r="L54" s="58"/>
      <c r="M54" s="58"/>
      <c r="N54" s="1">
        <v>2961</v>
      </c>
      <c r="O54" s="1">
        <f>ROUND(N54*$O$3/$O$2,0)</f>
        <v>3084</v>
      </c>
      <c r="P54" s="58"/>
      <c r="Q54" s="1">
        <v>778</v>
      </c>
      <c r="R54" s="1">
        <f>ROUND(Q54*$O$3/$O$2,0)</f>
        <v>810</v>
      </c>
      <c r="T54" s="195">
        <v>1883</v>
      </c>
      <c r="U54" s="195">
        <f t="shared" si="3"/>
        <v>1726</v>
      </c>
    </row>
    <row r="55" spans="1:21" ht="15">
      <c r="A55" s="39"/>
      <c r="B55" s="192" t="s">
        <v>143</v>
      </c>
      <c r="C55" s="58" t="s">
        <v>2</v>
      </c>
      <c r="D55" s="193"/>
      <c r="E55" s="195">
        <v>0</v>
      </c>
      <c r="F55" s="195">
        <v>0</v>
      </c>
      <c r="G55" s="58"/>
      <c r="H55" s="58"/>
      <c r="I55" s="58"/>
      <c r="J55" s="58"/>
      <c r="K55" s="58"/>
      <c r="L55" s="58"/>
      <c r="M55" s="58"/>
      <c r="N55" s="1">
        <v>0</v>
      </c>
      <c r="O55" s="1">
        <f>ROUND(N55*$O$3/$O$2,0)</f>
        <v>0</v>
      </c>
      <c r="P55" s="58"/>
      <c r="Q55" s="1">
        <v>0</v>
      </c>
      <c r="R55" s="1">
        <f>ROUND(Q55*$O$3/$O$2,0)</f>
        <v>0</v>
      </c>
      <c r="T55" s="195">
        <v>0</v>
      </c>
      <c r="U55" s="195">
        <f t="shared" si="3"/>
        <v>0</v>
      </c>
    </row>
    <row r="56" spans="1:21" ht="15">
      <c r="A56" s="39"/>
      <c r="B56" s="192" t="s">
        <v>107</v>
      </c>
      <c r="C56" s="58" t="s">
        <v>73</v>
      </c>
      <c r="D56" s="193"/>
      <c r="E56" s="203">
        <f>E57+E58+E59</f>
        <v>-926</v>
      </c>
      <c r="F56" s="203">
        <f>SUM(F57:F59)</f>
        <v>-946</v>
      </c>
      <c r="G56" s="58"/>
      <c r="H56" s="58"/>
      <c r="I56" s="58"/>
      <c r="J56" s="58"/>
      <c r="K56" s="58"/>
      <c r="L56" s="58"/>
      <c r="M56" s="58"/>
      <c r="N56" s="4">
        <v>-643</v>
      </c>
      <c r="O56" s="4">
        <f>SUM(O57:O59)</f>
        <v>-670</v>
      </c>
      <c r="P56" s="58"/>
      <c r="Q56" s="4">
        <f>SUM(Q57:Q59)</f>
        <v>-218</v>
      </c>
      <c r="R56" s="4">
        <f>SUM(R57:R59)</f>
        <v>-227</v>
      </c>
      <c r="T56" s="203">
        <f>T57+T58+T59</f>
        <v>-448</v>
      </c>
      <c r="U56" s="203">
        <f t="shared" si="3"/>
        <v>-478</v>
      </c>
    </row>
    <row r="57" spans="1:21" ht="15">
      <c r="A57" s="39"/>
      <c r="B57" s="192" t="s">
        <v>108</v>
      </c>
      <c r="C57" s="198" t="s">
        <v>166</v>
      </c>
      <c r="D57" s="193"/>
      <c r="E57" s="195">
        <v>0</v>
      </c>
      <c r="F57" s="195">
        <v>0</v>
      </c>
      <c r="G57" s="58"/>
      <c r="H57" s="58"/>
      <c r="I57" s="58"/>
      <c r="J57" s="58"/>
      <c r="K57" s="58"/>
      <c r="L57" s="58"/>
      <c r="M57" s="58"/>
      <c r="N57" s="1">
        <v>0</v>
      </c>
      <c r="O57" s="1">
        <f>ROUND(N57*$O$3/$O$2,0)</f>
        <v>0</v>
      </c>
      <c r="P57" s="58"/>
      <c r="Q57" s="1">
        <v>0</v>
      </c>
      <c r="R57" s="1">
        <f>ROUND(Q57*$O$3/$O$2,0)</f>
        <v>0</v>
      </c>
      <c r="T57" s="195">
        <v>0</v>
      </c>
      <c r="U57" s="203">
        <f t="shared" si="3"/>
        <v>0</v>
      </c>
    </row>
    <row r="58" spans="1:21" ht="15">
      <c r="A58" s="39"/>
      <c r="B58" s="192" t="s">
        <v>109</v>
      </c>
      <c r="C58" s="198" t="s">
        <v>167</v>
      </c>
      <c r="D58" s="193"/>
      <c r="E58" s="203">
        <v>-178</v>
      </c>
      <c r="F58" s="203">
        <v>-170</v>
      </c>
      <c r="G58" s="58"/>
      <c r="H58" s="58"/>
      <c r="I58" s="58"/>
      <c r="J58" s="58"/>
      <c r="K58" s="58"/>
      <c r="L58" s="58"/>
      <c r="M58" s="58"/>
      <c r="N58" s="4">
        <v>-117</v>
      </c>
      <c r="O58" s="4">
        <f>ROUND(N58*$O$3/$O$2,0)</f>
        <v>-122</v>
      </c>
      <c r="P58" s="58"/>
      <c r="Q58" s="4">
        <v>-39</v>
      </c>
      <c r="R58" s="4">
        <f>ROUND(Q58*$O$3/$O$2,0)</f>
        <v>-41</v>
      </c>
      <c r="T58" s="203">
        <v>-84</v>
      </c>
      <c r="U58" s="203">
        <f t="shared" si="3"/>
        <v>-94</v>
      </c>
    </row>
    <row r="59" spans="1:21" ht="15">
      <c r="A59" s="39"/>
      <c r="B59" s="192" t="s">
        <v>110</v>
      </c>
      <c r="C59" s="58" t="s">
        <v>2</v>
      </c>
      <c r="D59" s="193"/>
      <c r="E59" s="203">
        <v>-748</v>
      </c>
      <c r="F59" s="203">
        <v>-776</v>
      </c>
      <c r="G59" s="58"/>
      <c r="H59" s="58"/>
      <c r="I59" s="58"/>
      <c r="J59" s="58"/>
      <c r="K59" s="58"/>
      <c r="L59" s="58"/>
      <c r="M59" s="58"/>
      <c r="N59" s="4">
        <v>-526</v>
      </c>
      <c r="O59" s="4">
        <f>ROUND(N59*$O$3/$O$2,0)</f>
        <v>-548</v>
      </c>
      <c r="P59" s="58"/>
      <c r="Q59" s="4">
        <v>-179</v>
      </c>
      <c r="R59" s="4">
        <f>ROUND(Q59*$O$3/$O$2,0)</f>
        <v>-186</v>
      </c>
      <c r="T59" s="203">
        <v>-364</v>
      </c>
      <c r="U59" s="203">
        <f t="shared" si="3"/>
        <v>-384</v>
      </c>
    </row>
    <row r="60" spans="1:21" s="71" customFormat="1" ht="15">
      <c r="A60" s="188"/>
      <c r="B60" s="49" t="s">
        <v>48</v>
      </c>
      <c r="C60" s="200" t="s">
        <v>67</v>
      </c>
      <c r="D60" s="17"/>
      <c r="E60" s="204">
        <f>+E61+E62</f>
        <v>0</v>
      </c>
      <c r="F60" s="204">
        <f>+F61+F62</f>
        <v>0</v>
      </c>
      <c r="G60" s="49"/>
      <c r="H60" s="49"/>
      <c r="I60" s="49"/>
      <c r="J60" s="49"/>
      <c r="K60" s="49"/>
      <c r="L60" s="49"/>
      <c r="M60" s="49"/>
      <c r="N60" s="6">
        <f>SUM(N61:N62)</f>
        <v>0</v>
      </c>
      <c r="O60" s="6">
        <f>SUM(O61:O62)</f>
        <v>0</v>
      </c>
      <c r="P60" s="49"/>
      <c r="Q60" s="6">
        <f>SUM(Q61:Q62)</f>
        <v>0</v>
      </c>
      <c r="R60" s="6">
        <f>SUM(R61:R62)</f>
        <v>0</v>
      </c>
      <c r="T60" s="204">
        <f>+T61+T62</f>
        <v>0</v>
      </c>
      <c r="U60" s="204">
        <f t="shared" si="3"/>
        <v>0</v>
      </c>
    </row>
    <row r="61" spans="1:21" ht="15">
      <c r="A61" s="39"/>
      <c r="B61" s="192" t="s">
        <v>87</v>
      </c>
      <c r="C61" s="58" t="s">
        <v>68</v>
      </c>
      <c r="D61" s="193"/>
      <c r="E61" s="195">
        <v>0</v>
      </c>
      <c r="F61" s="195">
        <v>0</v>
      </c>
      <c r="G61" s="58"/>
      <c r="H61" s="58"/>
      <c r="I61" s="58"/>
      <c r="J61" s="58"/>
      <c r="K61" s="58"/>
      <c r="L61" s="58"/>
      <c r="M61" s="58"/>
      <c r="N61" s="1">
        <v>0</v>
      </c>
      <c r="O61" s="1">
        <f>ROUND(N61*$O$3/$O$2,0)</f>
        <v>0</v>
      </c>
      <c r="P61" s="58"/>
      <c r="Q61" s="1">
        <v>0</v>
      </c>
      <c r="R61" s="1">
        <f>ROUND(Q61*$O$3/$O$2,0)</f>
        <v>0</v>
      </c>
      <c r="T61" s="195">
        <v>0</v>
      </c>
      <c r="U61" s="195">
        <f t="shared" si="3"/>
        <v>0</v>
      </c>
    </row>
    <row r="62" spans="1:21" ht="15">
      <c r="A62" s="39"/>
      <c r="B62" s="192" t="s">
        <v>88</v>
      </c>
      <c r="C62" s="58" t="s">
        <v>69</v>
      </c>
      <c r="D62" s="193"/>
      <c r="E62" s="204">
        <v>0</v>
      </c>
      <c r="F62" s="204">
        <v>0</v>
      </c>
      <c r="G62" s="58"/>
      <c r="H62" s="58"/>
      <c r="I62" s="58"/>
      <c r="J62" s="58"/>
      <c r="K62" s="58"/>
      <c r="L62" s="58"/>
      <c r="M62" s="58"/>
      <c r="N62" s="1">
        <v>0</v>
      </c>
      <c r="O62" s="1">
        <f>ROUND(N62*$O$3/$O$2,0)</f>
        <v>0</v>
      </c>
      <c r="P62" s="58"/>
      <c r="Q62" s="1">
        <v>0</v>
      </c>
      <c r="R62" s="1">
        <f>ROUND(Q62*$O$3/$O$2,0)</f>
        <v>0</v>
      </c>
      <c r="T62" s="194">
        <v>0</v>
      </c>
      <c r="U62" s="194">
        <f t="shared" si="3"/>
        <v>0</v>
      </c>
    </row>
    <row r="63" spans="1:21" s="71" customFormat="1" ht="15">
      <c r="A63" s="188"/>
      <c r="B63" s="49" t="s">
        <v>53</v>
      </c>
      <c r="C63" s="200" t="s">
        <v>242</v>
      </c>
      <c r="D63" s="17"/>
      <c r="E63" s="202">
        <f>+E64+E71</f>
        <v>-2</v>
      </c>
      <c r="F63" s="202">
        <f>+F64+F71</f>
        <v>-15</v>
      </c>
      <c r="G63" s="49"/>
      <c r="H63" s="49"/>
      <c r="I63" s="49"/>
      <c r="J63" s="49"/>
      <c r="K63" s="49"/>
      <c r="L63" s="49"/>
      <c r="M63" s="49"/>
      <c r="N63" s="6">
        <f>+N64+N71</f>
        <v>25</v>
      </c>
      <c r="O63" s="6">
        <f>+O64+O71</f>
        <v>26</v>
      </c>
      <c r="P63" s="49"/>
      <c r="Q63" s="6">
        <f>+Q64+Q71</f>
        <v>2</v>
      </c>
      <c r="R63" s="6">
        <f>+R64+R71</f>
        <v>2</v>
      </c>
      <c r="T63" s="202">
        <f>+T64+T71</f>
        <v>-3</v>
      </c>
      <c r="U63" s="202">
        <f t="shared" si="3"/>
        <v>1</v>
      </c>
    </row>
    <row r="64" spans="1:21" ht="15">
      <c r="A64" s="39"/>
      <c r="B64" s="192" t="s">
        <v>144</v>
      </c>
      <c r="C64" s="58" t="s">
        <v>302</v>
      </c>
      <c r="D64" s="193"/>
      <c r="E64" s="194">
        <f>0</f>
        <v>0</v>
      </c>
      <c r="F64" s="194">
        <v>0</v>
      </c>
      <c r="G64" s="58"/>
      <c r="H64" s="58"/>
      <c r="I64" s="58"/>
      <c r="J64" s="58"/>
      <c r="K64" s="58"/>
      <c r="L64" s="58"/>
      <c r="M64" s="58"/>
      <c r="N64" s="1">
        <f>+N65+N68</f>
        <v>0</v>
      </c>
      <c r="O64" s="1">
        <f>ROUND(N64*$O$3/$O$2,0)</f>
        <v>0</v>
      </c>
      <c r="P64" s="58"/>
      <c r="Q64" s="1">
        <v>0</v>
      </c>
      <c r="R64" s="1">
        <f>ROUND(Q64*$O$3/$O$2,0)</f>
        <v>0</v>
      </c>
      <c r="T64" s="194">
        <f>0</f>
        <v>0</v>
      </c>
      <c r="U64" s="194">
        <f t="shared" si="3"/>
        <v>0</v>
      </c>
    </row>
    <row r="65" spans="1:21" ht="15">
      <c r="A65" s="39"/>
      <c r="B65" s="192" t="s">
        <v>303</v>
      </c>
      <c r="C65" s="58" t="s">
        <v>304</v>
      </c>
      <c r="D65" s="193"/>
      <c r="E65" s="194">
        <f>SUM(E66:E67)</f>
        <v>0</v>
      </c>
      <c r="F65" s="194">
        <f>SUM(F66:F67)</f>
        <v>0</v>
      </c>
      <c r="G65" s="58"/>
      <c r="H65" s="58"/>
      <c r="I65" s="58"/>
      <c r="J65" s="58"/>
      <c r="K65" s="58"/>
      <c r="L65" s="58"/>
      <c r="M65" s="58"/>
      <c r="N65" s="1">
        <f>SUM(N66:N67)</f>
        <v>0</v>
      </c>
      <c r="O65" s="1">
        <f>ROUND(N65*$O$3/$O$2,0)</f>
        <v>0</v>
      </c>
      <c r="P65" s="58"/>
      <c r="Q65" s="1">
        <v>0</v>
      </c>
      <c r="R65" s="1">
        <f>ROUND(Q65*$O$3/$O$2,0)</f>
        <v>0</v>
      </c>
      <c r="T65" s="194">
        <f>SUM(T66:T67)</f>
        <v>0</v>
      </c>
      <c r="U65" s="194">
        <f t="shared" si="3"/>
        <v>0</v>
      </c>
    </row>
    <row r="66" spans="1:21" ht="15">
      <c r="A66" s="39"/>
      <c r="B66" s="192" t="s">
        <v>305</v>
      </c>
      <c r="C66" s="58" t="s">
        <v>306</v>
      </c>
      <c r="D66" s="193"/>
      <c r="E66" s="195">
        <v>0</v>
      </c>
      <c r="F66" s="195">
        <v>0</v>
      </c>
      <c r="G66" s="58"/>
      <c r="H66" s="58"/>
      <c r="I66" s="58"/>
      <c r="J66" s="58"/>
      <c r="K66" s="58"/>
      <c r="L66" s="58"/>
      <c r="M66" s="58"/>
      <c r="N66" s="1">
        <v>0</v>
      </c>
      <c r="O66" s="1">
        <f>ROUND(N66*$O$3/$O$2,0)</f>
        <v>0</v>
      </c>
      <c r="P66" s="58"/>
      <c r="Q66" s="1">
        <v>0</v>
      </c>
      <c r="R66" s="1">
        <f>ROUND(Q66*$O$3/$O$2,0)</f>
        <v>0</v>
      </c>
      <c r="T66" s="195">
        <v>0</v>
      </c>
      <c r="U66" s="195">
        <f t="shared" si="3"/>
        <v>0</v>
      </c>
    </row>
    <row r="67" spans="1:21" ht="15">
      <c r="A67" s="39"/>
      <c r="B67" s="192" t="s">
        <v>307</v>
      </c>
      <c r="C67" s="58" t="s">
        <v>322</v>
      </c>
      <c r="D67" s="193"/>
      <c r="E67" s="195">
        <f>0</f>
        <v>0</v>
      </c>
      <c r="F67" s="195">
        <v>0</v>
      </c>
      <c r="G67" s="58"/>
      <c r="H67" s="58"/>
      <c r="I67" s="58"/>
      <c r="J67" s="58"/>
      <c r="K67" s="58"/>
      <c r="L67" s="58"/>
      <c r="M67" s="58"/>
      <c r="N67" s="1">
        <v>0</v>
      </c>
      <c r="O67" s="1">
        <f>ROUND(N67*$O$3/$O$2,0)</f>
        <v>0</v>
      </c>
      <c r="P67" s="58"/>
      <c r="Q67" s="1">
        <v>0</v>
      </c>
      <c r="R67" s="1">
        <f>ROUND(Q67*$O$3/$O$2,0)</f>
        <v>0</v>
      </c>
      <c r="T67" s="195">
        <f>0</f>
        <v>0</v>
      </c>
      <c r="U67" s="195">
        <f t="shared" si="3"/>
        <v>0</v>
      </c>
    </row>
    <row r="68" spans="1:21" ht="15">
      <c r="A68" s="39"/>
      <c r="B68" s="192" t="s">
        <v>626</v>
      </c>
      <c r="C68" s="58" t="s">
        <v>308</v>
      </c>
      <c r="D68" s="193"/>
      <c r="E68" s="194">
        <f>SUM(E69:E70)</f>
        <v>0</v>
      </c>
      <c r="F68" s="194">
        <f>SUM(F69:F70)</f>
        <v>0</v>
      </c>
      <c r="G68" s="58"/>
      <c r="H68" s="58"/>
      <c r="I68" s="58"/>
      <c r="J68" s="58"/>
      <c r="K68" s="58"/>
      <c r="L68" s="58"/>
      <c r="M68" s="58"/>
      <c r="N68" s="1">
        <f>SUM(N69:N70)</f>
        <v>0</v>
      </c>
      <c r="O68" s="1">
        <f>SUM(O69:O70)</f>
        <v>0</v>
      </c>
      <c r="P68" s="58"/>
      <c r="Q68" s="1">
        <v>0</v>
      </c>
      <c r="R68" s="1">
        <f>SUM(R69:R70)</f>
        <v>0</v>
      </c>
      <c r="T68" s="194">
        <f>SUM(T69:T70)</f>
        <v>0</v>
      </c>
      <c r="U68" s="194">
        <f t="shared" si="3"/>
        <v>0</v>
      </c>
    </row>
    <row r="69" spans="1:21" ht="15">
      <c r="A69" s="39"/>
      <c r="B69" s="192" t="s">
        <v>625</v>
      </c>
      <c r="C69" s="58" t="s">
        <v>309</v>
      </c>
      <c r="D69" s="193"/>
      <c r="E69" s="195">
        <v>0</v>
      </c>
      <c r="F69" s="195">
        <v>0</v>
      </c>
      <c r="G69" s="58"/>
      <c r="H69" s="58"/>
      <c r="I69" s="58"/>
      <c r="J69" s="58"/>
      <c r="K69" s="58"/>
      <c r="L69" s="58"/>
      <c r="M69" s="58"/>
      <c r="N69" s="1">
        <v>0</v>
      </c>
      <c r="O69" s="1">
        <f>ROUND(N69*$O$3/$O$2,0)</f>
        <v>0</v>
      </c>
      <c r="P69" s="58"/>
      <c r="Q69" s="1">
        <v>0</v>
      </c>
      <c r="R69" s="1">
        <f>ROUND(Q69*$O$3/$O$2,0)</f>
        <v>0</v>
      </c>
      <c r="T69" s="195">
        <v>0</v>
      </c>
      <c r="U69" s="195">
        <f t="shared" si="3"/>
        <v>0</v>
      </c>
    </row>
    <row r="70" spans="1:21" ht="15">
      <c r="A70" s="39"/>
      <c r="B70" s="192" t="s">
        <v>328</v>
      </c>
      <c r="C70" s="58" t="s">
        <v>323</v>
      </c>
      <c r="D70" s="193"/>
      <c r="E70" s="195">
        <f>0</f>
        <v>0</v>
      </c>
      <c r="F70" s="195">
        <v>0</v>
      </c>
      <c r="G70" s="58"/>
      <c r="H70" s="58"/>
      <c r="I70" s="58"/>
      <c r="J70" s="58"/>
      <c r="K70" s="58"/>
      <c r="L70" s="58"/>
      <c r="M70" s="58"/>
      <c r="N70" s="1">
        <v>0</v>
      </c>
      <c r="O70" s="1">
        <f>ROUND(N70*$O$3/$O$2,0)</f>
        <v>0</v>
      </c>
      <c r="P70" s="58"/>
      <c r="Q70" s="1">
        <v>0</v>
      </c>
      <c r="R70" s="1">
        <f>ROUND(Q70*$O$3/$O$2,0)</f>
        <v>0</v>
      </c>
      <c r="T70" s="195">
        <f>0</f>
        <v>0</v>
      </c>
      <c r="U70" s="195">
        <f t="shared" si="3"/>
        <v>0</v>
      </c>
    </row>
    <row r="71" spans="1:21" ht="15">
      <c r="A71" s="39"/>
      <c r="B71" s="192" t="s">
        <v>145</v>
      </c>
      <c r="C71" s="58" t="s">
        <v>310</v>
      </c>
      <c r="D71" s="193"/>
      <c r="E71" s="203">
        <f>SUM(E72:E73)</f>
        <v>-2</v>
      </c>
      <c r="F71" s="203">
        <f>SUM(F72:F73)</f>
        <v>-15</v>
      </c>
      <c r="G71" s="58"/>
      <c r="H71" s="58"/>
      <c r="I71" s="58"/>
      <c r="J71" s="58"/>
      <c r="K71" s="58"/>
      <c r="L71" s="58"/>
      <c r="M71" s="58"/>
      <c r="N71" s="1">
        <f>SUM(N72:N73)</f>
        <v>25</v>
      </c>
      <c r="O71" s="1">
        <f>SUM(O72:O73)</f>
        <v>26</v>
      </c>
      <c r="P71" s="58"/>
      <c r="Q71" s="1">
        <f>SUM(Q72:Q73)</f>
        <v>2</v>
      </c>
      <c r="R71" s="1">
        <f>SUM(R72:R73)</f>
        <v>2</v>
      </c>
      <c r="T71" s="203">
        <f>SUM(T72:T73)</f>
        <v>-3</v>
      </c>
      <c r="U71" s="203">
        <f t="shared" si="3"/>
        <v>1</v>
      </c>
    </row>
    <row r="72" spans="1:21" ht="15">
      <c r="A72" s="39"/>
      <c r="B72" s="192" t="s">
        <v>311</v>
      </c>
      <c r="C72" s="58" t="s">
        <v>312</v>
      </c>
      <c r="D72" s="193"/>
      <c r="E72" s="195">
        <v>61</v>
      </c>
      <c r="F72" s="195">
        <v>131</v>
      </c>
      <c r="G72" s="58"/>
      <c r="H72" s="58"/>
      <c r="I72" s="58"/>
      <c r="J72" s="58"/>
      <c r="K72" s="58"/>
      <c r="L72" s="58"/>
      <c r="M72" s="58"/>
      <c r="N72" s="1">
        <v>125</v>
      </c>
      <c r="O72" s="1">
        <f>ROUND(N72*$O$3/$O$2,0)</f>
        <v>130</v>
      </c>
      <c r="P72" s="58"/>
      <c r="Q72" s="1">
        <v>25</v>
      </c>
      <c r="R72" s="1">
        <f>ROUND(Q72*$O$3/$O$2,0)</f>
        <v>26</v>
      </c>
      <c r="T72" s="195">
        <v>42</v>
      </c>
      <c r="U72" s="203">
        <f t="shared" si="3"/>
        <v>19</v>
      </c>
    </row>
    <row r="73" spans="1:21" ht="15">
      <c r="A73" s="39"/>
      <c r="B73" s="192" t="s">
        <v>313</v>
      </c>
      <c r="C73" s="58" t="s">
        <v>314</v>
      </c>
      <c r="D73" s="193"/>
      <c r="E73" s="203">
        <v>-63</v>
      </c>
      <c r="F73" s="203">
        <v>-146</v>
      </c>
      <c r="G73" s="58"/>
      <c r="H73" s="58"/>
      <c r="I73" s="58"/>
      <c r="J73" s="58"/>
      <c r="K73" s="58"/>
      <c r="L73" s="58"/>
      <c r="M73" s="58"/>
      <c r="N73" s="4">
        <v>-100</v>
      </c>
      <c r="O73" s="4">
        <f>ROUND(N73*$O$3/$O$2,0)</f>
        <v>-104</v>
      </c>
      <c r="P73" s="58"/>
      <c r="Q73" s="4">
        <v>-23</v>
      </c>
      <c r="R73" s="4">
        <f>ROUND(Q73*$O$3/$O$2,0)</f>
        <v>-24</v>
      </c>
      <c r="T73" s="203">
        <v>-45</v>
      </c>
      <c r="U73" s="203">
        <f t="shared" si="3"/>
        <v>-18</v>
      </c>
    </row>
    <row r="74" spans="1:21" s="71" customFormat="1" ht="15">
      <c r="A74" s="188"/>
      <c r="B74" s="49" t="s">
        <v>52</v>
      </c>
      <c r="C74" s="200" t="s">
        <v>70</v>
      </c>
      <c r="D74" s="17" t="s">
        <v>174</v>
      </c>
      <c r="E74" s="196">
        <f>39607</f>
        <v>39607</v>
      </c>
      <c r="F74" s="196">
        <v>34242</v>
      </c>
      <c r="G74" s="49"/>
      <c r="H74" s="49"/>
      <c r="I74" s="49"/>
      <c r="J74" s="49"/>
      <c r="K74" s="49"/>
      <c r="L74" s="49"/>
      <c r="M74" s="49"/>
      <c r="N74" s="3">
        <v>24742</v>
      </c>
      <c r="O74" s="3">
        <f>ROUND(N74*$O$3/$O$2,0)</f>
        <v>25766</v>
      </c>
      <c r="P74" s="49"/>
      <c r="Q74" s="3">
        <v>8186</v>
      </c>
      <c r="R74" s="3">
        <f>ROUND(Q74*$O$3/$O$2,0)</f>
        <v>8525</v>
      </c>
      <c r="T74" s="196">
        <v>19890</v>
      </c>
      <c r="U74" s="196">
        <f aca="true" t="shared" si="6" ref="U74:U91">E74-T74</f>
        <v>19717</v>
      </c>
    </row>
    <row r="75" spans="1:21" s="71" customFormat="1" ht="15">
      <c r="A75" s="188"/>
      <c r="B75" s="49" t="s">
        <v>54</v>
      </c>
      <c r="C75" s="200" t="s">
        <v>315</v>
      </c>
      <c r="D75" s="193"/>
      <c r="E75" s="204">
        <f>+E50+E51+E60+E63+E74</f>
        <v>84143</v>
      </c>
      <c r="F75" s="204">
        <f>+F50+F51+F60+F63+F74</f>
        <v>91871</v>
      </c>
      <c r="G75" s="49"/>
      <c r="H75" s="49"/>
      <c r="I75" s="49"/>
      <c r="J75" s="49"/>
      <c r="K75" s="49"/>
      <c r="L75" s="49"/>
      <c r="M75" s="49"/>
      <c r="N75" s="6">
        <f>N50+N51+N60+N63+N74</f>
        <v>68612</v>
      </c>
      <c r="O75" s="6">
        <f>O50+O51+O60+O63+O74</f>
        <v>71452</v>
      </c>
      <c r="P75" s="49"/>
      <c r="Q75" s="6">
        <f>Q50+Q51+Q60+Q63+Q74</f>
        <v>20991</v>
      </c>
      <c r="R75" s="6">
        <f>R50+R51+R60+R63+R74</f>
        <v>21860</v>
      </c>
      <c r="T75" s="204">
        <f>+T50+T51+T60+T63+T74</f>
        <v>42693</v>
      </c>
      <c r="U75" s="204">
        <f t="shared" si="6"/>
        <v>41450</v>
      </c>
    </row>
    <row r="76" spans="1:21" s="71" customFormat="1" ht="15">
      <c r="A76" s="188"/>
      <c r="B76" s="49" t="s">
        <v>55</v>
      </c>
      <c r="C76" s="200" t="s">
        <v>240</v>
      </c>
      <c r="D76" s="17" t="s">
        <v>175</v>
      </c>
      <c r="E76" s="202">
        <v>-355</v>
      </c>
      <c r="F76" s="202">
        <v>-241</v>
      </c>
      <c r="G76" s="49"/>
      <c r="H76" s="49"/>
      <c r="I76" s="49"/>
      <c r="J76" s="49"/>
      <c r="K76" s="49"/>
      <c r="L76" s="49"/>
      <c r="M76" s="49"/>
      <c r="N76" s="2">
        <v>-294</v>
      </c>
      <c r="O76" s="2">
        <f>ROUND(N76*$O$3/$O$2,0)</f>
        <v>-306</v>
      </c>
      <c r="P76" s="49"/>
      <c r="Q76" s="2">
        <v>-87</v>
      </c>
      <c r="R76" s="2">
        <f>ROUND(Q76*$O$3/$O$2,0)</f>
        <v>-91</v>
      </c>
      <c r="T76" s="202">
        <v>-240</v>
      </c>
      <c r="U76" s="202">
        <f t="shared" si="6"/>
        <v>-115</v>
      </c>
    </row>
    <row r="77" spans="1:21" s="71" customFormat="1" ht="15">
      <c r="A77" s="188"/>
      <c r="B77" s="49" t="s">
        <v>56</v>
      </c>
      <c r="C77" s="200" t="s">
        <v>239</v>
      </c>
      <c r="D77" s="17" t="s">
        <v>176</v>
      </c>
      <c r="E77" s="202">
        <v>-22305</v>
      </c>
      <c r="F77" s="202">
        <f>-21014-840</f>
        <v>-21854</v>
      </c>
      <c r="G77" s="49"/>
      <c r="H77" s="49"/>
      <c r="I77" s="49"/>
      <c r="J77" s="49"/>
      <c r="K77" s="49"/>
      <c r="L77" s="49"/>
      <c r="M77" s="49"/>
      <c r="N77" s="2">
        <v>-15405</v>
      </c>
      <c r="O77" s="2">
        <f>ROUND(N77*$O$3/$O$2,0)</f>
        <v>-16043</v>
      </c>
      <c r="P77" s="49"/>
      <c r="Q77" s="2">
        <v>-4837</v>
      </c>
      <c r="R77" s="2">
        <f>ROUND(Q77*$O$3/$O$2,0)</f>
        <v>-5037</v>
      </c>
      <c r="T77" s="202">
        <v>-10880</v>
      </c>
      <c r="U77" s="202">
        <f t="shared" si="6"/>
        <v>-11425</v>
      </c>
    </row>
    <row r="78" spans="1:21" s="71" customFormat="1" ht="15">
      <c r="A78" s="188"/>
      <c r="B78" s="49" t="s">
        <v>57</v>
      </c>
      <c r="C78" s="200" t="s">
        <v>316</v>
      </c>
      <c r="D78" s="193"/>
      <c r="E78" s="204">
        <f>+E75+E76+E77</f>
        <v>61483</v>
      </c>
      <c r="F78" s="204">
        <f>+F75+F76+F77</f>
        <v>69776</v>
      </c>
      <c r="G78" s="49"/>
      <c r="H78" s="49"/>
      <c r="I78" s="49"/>
      <c r="J78" s="49"/>
      <c r="K78" s="49"/>
      <c r="L78" s="49"/>
      <c r="M78" s="49"/>
      <c r="N78" s="6">
        <f>N75+N76+N77</f>
        <v>52913</v>
      </c>
      <c r="O78" s="6">
        <f>O75+O76+O77</f>
        <v>55103</v>
      </c>
      <c r="P78" s="49"/>
      <c r="Q78" s="6">
        <f>Q75+Q76+Q77</f>
        <v>16067</v>
      </c>
      <c r="R78" s="6">
        <f>R75+R76+R77</f>
        <v>16732</v>
      </c>
      <c r="T78" s="204">
        <f>+T75+T76+T77</f>
        <v>31573</v>
      </c>
      <c r="U78" s="204">
        <f t="shared" si="6"/>
        <v>29910</v>
      </c>
    </row>
    <row r="79" spans="1:21" s="71" customFormat="1" ht="15">
      <c r="A79" s="188"/>
      <c r="B79" s="49" t="s">
        <v>58</v>
      </c>
      <c r="C79" s="200" t="s">
        <v>221</v>
      </c>
      <c r="D79" s="17" t="s">
        <v>178</v>
      </c>
      <c r="E79" s="196">
        <v>0</v>
      </c>
      <c r="F79" s="196">
        <v>0</v>
      </c>
      <c r="G79" s="49"/>
      <c r="H79" s="49"/>
      <c r="I79" s="49"/>
      <c r="J79" s="49"/>
      <c r="K79" s="49"/>
      <c r="L79" s="49"/>
      <c r="M79" s="49"/>
      <c r="N79" s="3">
        <v>0</v>
      </c>
      <c r="O79" s="3">
        <f>ROUND(N79*$O$3/$O$2,0)</f>
        <v>0</v>
      </c>
      <c r="P79" s="49"/>
      <c r="Q79" s="3">
        <v>0</v>
      </c>
      <c r="R79" s="3">
        <f>ROUND(Q79*$O$3/$O$2,0)</f>
        <v>0</v>
      </c>
      <c r="T79" s="196">
        <v>0</v>
      </c>
      <c r="U79" s="196">
        <f t="shared" si="6"/>
        <v>0</v>
      </c>
    </row>
    <row r="80" spans="1:21" s="71" customFormat="1" ht="15">
      <c r="A80" s="188"/>
      <c r="B80" s="49" t="s">
        <v>59</v>
      </c>
      <c r="C80" s="200" t="s">
        <v>317</v>
      </c>
      <c r="D80" s="17"/>
      <c r="E80" s="196">
        <v>0</v>
      </c>
      <c r="F80" s="202">
        <f>-20716-3269</f>
        <v>-23985</v>
      </c>
      <c r="G80" s="49"/>
      <c r="H80" s="49"/>
      <c r="I80" s="49"/>
      <c r="J80" s="49"/>
      <c r="K80" s="49"/>
      <c r="L80" s="49"/>
      <c r="M80" s="49"/>
      <c r="N80" s="2">
        <v>-12342</v>
      </c>
      <c r="O80" s="2">
        <f>ROUND(N80*$O$3/$O$2,0)</f>
        <v>-12853</v>
      </c>
      <c r="P80" s="49"/>
      <c r="Q80" s="2">
        <v>-2131</v>
      </c>
      <c r="R80" s="2">
        <f>ROUND(Q80*$O$3/$O$2,0)</f>
        <v>-2219</v>
      </c>
      <c r="T80" s="196">
        <v>0</v>
      </c>
      <c r="U80" s="196">
        <f t="shared" si="6"/>
        <v>0</v>
      </c>
    </row>
    <row r="81" spans="1:21" s="71" customFormat="1" ht="15">
      <c r="A81" s="188"/>
      <c r="B81" s="49" t="s">
        <v>60</v>
      </c>
      <c r="C81" s="200" t="s">
        <v>318</v>
      </c>
      <c r="D81" s="193"/>
      <c r="E81" s="204">
        <f>+E78+E79+E80</f>
        <v>61483</v>
      </c>
      <c r="F81" s="204">
        <f>+F78+F79+F80</f>
        <v>45791</v>
      </c>
      <c r="G81" s="49"/>
      <c r="H81" s="49"/>
      <c r="I81" s="49"/>
      <c r="J81" s="49"/>
      <c r="K81" s="49"/>
      <c r="L81" s="49"/>
      <c r="M81" s="49"/>
      <c r="N81" s="6">
        <f>N78+N79+N80</f>
        <v>40571</v>
      </c>
      <c r="O81" s="6">
        <f>O78+O79+O80</f>
        <v>42250</v>
      </c>
      <c r="P81" s="49"/>
      <c r="Q81" s="6">
        <f>Q78+Q79+Q80</f>
        <v>13936</v>
      </c>
      <c r="R81" s="6">
        <f>R78+R79+R80</f>
        <v>14513</v>
      </c>
      <c r="T81" s="204">
        <f>+T78+T79+T80</f>
        <v>31573</v>
      </c>
      <c r="U81" s="204">
        <f t="shared" si="6"/>
        <v>29910</v>
      </c>
    </row>
    <row r="82" spans="1:21" s="71" customFormat="1" ht="15">
      <c r="A82" s="188"/>
      <c r="B82" s="49" t="s">
        <v>61</v>
      </c>
      <c r="C82" s="200" t="s">
        <v>613</v>
      </c>
      <c r="D82" s="17"/>
      <c r="E82" s="202">
        <f>SUM(E83:E84)</f>
        <v>-18528</v>
      </c>
      <c r="F82" s="202">
        <f>SUM(F83:F84)</f>
        <v>-14851</v>
      </c>
      <c r="G82" s="49"/>
      <c r="H82" s="49"/>
      <c r="I82" s="49"/>
      <c r="J82" s="49"/>
      <c r="K82" s="49"/>
      <c r="L82" s="49"/>
      <c r="M82" s="49"/>
      <c r="N82" s="2">
        <f>SUM(N83:N84)</f>
        <v>-10915</v>
      </c>
      <c r="O82" s="2">
        <f>SUM(O83:O84)</f>
        <v>-11367</v>
      </c>
      <c r="P82" s="49"/>
      <c r="Q82" s="2">
        <f>SUM(Q83:Q84)</f>
        <v>-5437</v>
      </c>
      <c r="R82" s="2">
        <f>SUM(R83:R84)</f>
        <v>-5662</v>
      </c>
      <c r="T82" s="202">
        <f>SUM(T83:T84)</f>
        <v>-10052</v>
      </c>
      <c r="U82" s="202">
        <f t="shared" si="6"/>
        <v>-8476</v>
      </c>
    </row>
    <row r="83" spans="1:21" s="71" customFormat="1" ht="15">
      <c r="A83" s="188"/>
      <c r="B83" s="70" t="s">
        <v>249</v>
      </c>
      <c r="C83" s="198" t="s">
        <v>325</v>
      </c>
      <c r="D83" s="17"/>
      <c r="E83" s="203">
        <v>-18528</v>
      </c>
      <c r="F83" s="203">
        <v>-14851</v>
      </c>
      <c r="G83" s="49"/>
      <c r="H83" s="49"/>
      <c r="I83" s="49"/>
      <c r="J83" s="49"/>
      <c r="K83" s="49"/>
      <c r="L83" s="49"/>
      <c r="M83" s="49"/>
      <c r="N83" s="4">
        <v>-10915</v>
      </c>
      <c r="O83" s="4">
        <f>ROUND(N83*$O$3/$O$2,0)</f>
        <v>-11367</v>
      </c>
      <c r="P83" s="49"/>
      <c r="Q83" s="4">
        <v>-5437</v>
      </c>
      <c r="R83" s="4">
        <f>ROUND(Q83*$O$3/$O$2,0)</f>
        <v>-5662</v>
      </c>
      <c r="T83" s="202">
        <v>-10052</v>
      </c>
      <c r="U83" s="202">
        <f t="shared" si="6"/>
        <v>-8476</v>
      </c>
    </row>
    <row r="84" spans="1:21" s="71" customFormat="1" ht="15">
      <c r="A84" s="188"/>
      <c r="B84" s="70" t="s">
        <v>250</v>
      </c>
      <c r="C84" s="198" t="s">
        <v>326</v>
      </c>
      <c r="D84" s="17"/>
      <c r="E84" s="194">
        <v>0</v>
      </c>
      <c r="F84" s="194">
        <v>0</v>
      </c>
      <c r="G84" s="49"/>
      <c r="H84" s="49"/>
      <c r="I84" s="49"/>
      <c r="J84" s="49"/>
      <c r="K84" s="49"/>
      <c r="L84" s="49"/>
      <c r="M84" s="49"/>
      <c r="N84" s="1">
        <v>0</v>
      </c>
      <c r="O84" s="1">
        <f>ROUND(N84*$O$3/$O$2,0)</f>
        <v>0</v>
      </c>
      <c r="P84" s="49"/>
      <c r="Q84" s="1">
        <v>0</v>
      </c>
      <c r="R84" s="1">
        <f>ROUND(Q84*$O$3/$O$2,0)</f>
        <v>0</v>
      </c>
      <c r="T84" s="204">
        <v>0</v>
      </c>
      <c r="U84" s="204">
        <f t="shared" si="6"/>
        <v>0</v>
      </c>
    </row>
    <row r="85" spans="1:21" s="71" customFormat="1" ht="15">
      <c r="A85" s="188"/>
      <c r="B85" s="205" t="s">
        <v>62</v>
      </c>
      <c r="C85" s="200" t="s">
        <v>614</v>
      </c>
      <c r="D85" s="17"/>
      <c r="E85" s="204">
        <f>+E81+E82</f>
        <v>42955</v>
      </c>
      <c r="F85" s="204">
        <f>+F81+F82</f>
        <v>30940</v>
      </c>
      <c r="G85" s="49"/>
      <c r="H85" s="49"/>
      <c r="I85" s="49"/>
      <c r="J85" s="49"/>
      <c r="K85" s="49"/>
      <c r="L85" s="49"/>
      <c r="M85" s="49"/>
      <c r="N85" s="3">
        <f>N81+N82</f>
        <v>29656</v>
      </c>
      <c r="O85" s="3">
        <f>O81+O82</f>
        <v>30883</v>
      </c>
      <c r="P85" s="49"/>
      <c r="Q85" s="3">
        <f>Q81+Q82</f>
        <v>8499</v>
      </c>
      <c r="R85" s="3">
        <f>R81+R82</f>
        <v>8851</v>
      </c>
      <c r="T85" s="204">
        <f>+T81+T82</f>
        <v>21521</v>
      </c>
      <c r="U85" s="204">
        <f t="shared" si="6"/>
        <v>21434</v>
      </c>
    </row>
    <row r="86" spans="1:21" s="71" customFormat="1" ht="15">
      <c r="A86" s="188"/>
      <c r="B86" s="49" t="s">
        <v>63</v>
      </c>
      <c r="C86" s="200" t="s">
        <v>236</v>
      </c>
      <c r="D86" s="17"/>
      <c r="E86" s="204">
        <f>+E87-E90</f>
        <v>0</v>
      </c>
      <c r="F86" s="204">
        <f>+F87-F90</f>
        <v>0</v>
      </c>
      <c r="G86" s="49"/>
      <c r="H86" s="49"/>
      <c r="I86" s="49"/>
      <c r="J86" s="49"/>
      <c r="K86" s="49"/>
      <c r="L86" s="49"/>
      <c r="M86" s="49"/>
      <c r="N86" s="3">
        <f>SUM(N87,N90)</f>
        <v>0</v>
      </c>
      <c r="O86" s="3">
        <f>SUM(O87:O90)</f>
        <v>0</v>
      </c>
      <c r="P86" s="49"/>
      <c r="Q86" s="3">
        <f>SUM(Q87:Q90)</f>
        <v>0</v>
      </c>
      <c r="R86" s="3">
        <f>SUM(R87:R90)</f>
        <v>0</v>
      </c>
      <c r="T86" s="204">
        <f>+T87-T90</f>
        <v>0</v>
      </c>
      <c r="U86" s="204">
        <f t="shared" si="6"/>
        <v>0</v>
      </c>
    </row>
    <row r="87" spans="1:21" s="71" customFormat="1" ht="15">
      <c r="A87" s="188"/>
      <c r="B87" s="205" t="s">
        <v>98</v>
      </c>
      <c r="C87" s="198" t="s">
        <v>241</v>
      </c>
      <c r="D87" s="17"/>
      <c r="E87" s="194">
        <f>+E88-E89</f>
        <v>0</v>
      </c>
      <c r="F87" s="194">
        <v>0</v>
      </c>
      <c r="G87" s="49"/>
      <c r="H87" s="49"/>
      <c r="I87" s="49"/>
      <c r="J87" s="49"/>
      <c r="K87" s="49"/>
      <c r="L87" s="49"/>
      <c r="M87" s="49"/>
      <c r="N87" s="1">
        <f>SUM(N88:N89)</f>
        <v>0</v>
      </c>
      <c r="O87" s="1">
        <f>ROUND(N87*$O$3/$O$2,0)</f>
        <v>0</v>
      </c>
      <c r="P87" s="49"/>
      <c r="Q87" s="1">
        <v>0</v>
      </c>
      <c r="R87" s="1">
        <f>ROUND(Q87*$O$3/$O$2,0)</f>
        <v>0</v>
      </c>
      <c r="T87" s="194">
        <f>+T88-T89</f>
        <v>0</v>
      </c>
      <c r="U87" s="194">
        <f t="shared" si="6"/>
        <v>0</v>
      </c>
    </row>
    <row r="88" spans="1:21" s="71" customFormat="1" ht="15">
      <c r="A88" s="188"/>
      <c r="B88" s="205" t="s">
        <v>237</v>
      </c>
      <c r="C88" s="198" t="s">
        <v>235</v>
      </c>
      <c r="D88" s="17"/>
      <c r="E88" s="195">
        <f>0</f>
        <v>0</v>
      </c>
      <c r="F88" s="195">
        <v>0</v>
      </c>
      <c r="G88" s="49"/>
      <c r="H88" s="49"/>
      <c r="I88" s="49"/>
      <c r="J88" s="49"/>
      <c r="K88" s="49"/>
      <c r="L88" s="49"/>
      <c r="M88" s="49"/>
      <c r="N88" s="1">
        <v>0</v>
      </c>
      <c r="O88" s="1">
        <f>ROUND(N88*$O$3/$O$2,0)</f>
        <v>0</v>
      </c>
      <c r="P88" s="49"/>
      <c r="Q88" s="1">
        <v>0</v>
      </c>
      <c r="R88" s="1">
        <f>ROUND(Q88*$O$3/$O$2,0)</f>
        <v>0</v>
      </c>
      <c r="T88" s="195">
        <f>0</f>
        <v>0</v>
      </c>
      <c r="U88" s="195">
        <f t="shared" si="6"/>
        <v>0</v>
      </c>
    </row>
    <row r="89" spans="1:21" s="71" customFormat="1" ht="15">
      <c r="A89" s="188"/>
      <c r="B89" s="205" t="s">
        <v>238</v>
      </c>
      <c r="C89" s="198" t="s">
        <v>281</v>
      </c>
      <c r="D89" s="17"/>
      <c r="E89" s="195">
        <f>0</f>
        <v>0</v>
      </c>
      <c r="F89" s="195">
        <v>0</v>
      </c>
      <c r="G89" s="49"/>
      <c r="H89" s="49"/>
      <c r="I89" s="49"/>
      <c r="J89" s="49"/>
      <c r="K89" s="49"/>
      <c r="L89" s="49"/>
      <c r="M89" s="49"/>
      <c r="N89" s="1">
        <v>0</v>
      </c>
      <c r="O89" s="1">
        <f>ROUND(N89*$O$3/$O$2,0)</f>
        <v>0</v>
      </c>
      <c r="P89" s="49"/>
      <c r="Q89" s="1">
        <v>0</v>
      </c>
      <c r="R89" s="1">
        <f>ROUND(Q89*$O$3/$O$2,0)</f>
        <v>0</v>
      </c>
      <c r="T89" s="195">
        <f>0</f>
        <v>0</v>
      </c>
      <c r="U89" s="195">
        <f t="shared" si="6"/>
        <v>0</v>
      </c>
    </row>
    <row r="90" spans="1:21" s="71" customFormat="1" ht="15">
      <c r="A90" s="188"/>
      <c r="B90" s="205" t="s">
        <v>99</v>
      </c>
      <c r="C90" s="198" t="s">
        <v>280</v>
      </c>
      <c r="D90" s="17"/>
      <c r="E90" s="195">
        <v>0</v>
      </c>
      <c r="F90" s="195">
        <v>0</v>
      </c>
      <c r="G90" s="49"/>
      <c r="H90" s="49"/>
      <c r="I90" s="49"/>
      <c r="J90" s="49"/>
      <c r="K90" s="49"/>
      <c r="L90" s="49"/>
      <c r="M90" s="49"/>
      <c r="N90" s="1">
        <v>0</v>
      </c>
      <c r="O90" s="1">
        <f>ROUND(N90*$O$3/$O$2,0)</f>
        <v>0</v>
      </c>
      <c r="P90" s="49"/>
      <c r="Q90" s="1">
        <v>0</v>
      </c>
      <c r="R90" s="1">
        <f>ROUND(Q90*$O$3/$O$2,0)</f>
        <v>0</v>
      </c>
      <c r="T90" s="195">
        <v>0</v>
      </c>
      <c r="U90" s="195">
        <f t="shared" si="6"/>
        <v>0</v>
      </c>
    </row>
    <row r="91" spans="1:21" s="71" customFormat="1" ht="15">
      <c r="A91" s="188"/>
      <c r="B91" s="49" t="s">
        <v>64</v>
      </c>
      <c r="C91" s="201" t="s">
        <v>319</v>
      </c>
      <c r="D91" s="17" t="s">
        <v>180</v>
      </c>
      <c r="E91" s="204">
        <f>+E85+E86</f>
        <v>42955</v>
      </c>
      <c r="F91" s="204">
        <f>+F85+F86</f>
        <v>30940</v>
      </c>
      <c r="G91" s="49"/>
      <c r="H91" s="49"/>
      <c r="I91" s="49"/>
      <c r="J91" s="49"/>
      <c r="K91" s="49"/>
      <c r="L91" s="49"/>
      <c r="M91" s="49"/>
      <c r="N91" s="204" t="e">
        <f>SUM(#REF!)</f>
        <v>#REF!</v>
      </c>
      <c r="O91" s="204" t="e">
        <f>+O85+O86+#REF!</f>
        <v>#REF!</v>
      </c>
      <c r="P91" s="49"/>
      <c r="Q91" s="204" t="e">
        <f>+Q85+Q86+#REF!</f>
        <v>#REF!</v>
      </c>
      <c r="R91" s="204" t="e">
        <f>+R85+R86+#REF!</f>
        <v>#REF!</v>
      </c>
      <c r="T91" s="204" t="e">
        <f>+T85+T86+#REF!</f>
        <v>#REF!</v>
      </c>
      <c r="U91" s="204" t="e">
        <f t="shared" si="6"/>
        <v>#REF!</v>
      </c>
    </row>
    <row r="92" spans="1:21" ht="15">
      <c r="A92" s="39"/>
      <c r="B92" s="192"/>
      <c r="C92" s="58"/>
      <c r="D92" s="47"/>
      <c r="E92" s="47"/>
      <c r="F92" s="47"/>
      <c r="G92" s="58"/>
      <c r="H92" s="58"/>
      <c r="I92" s="58"/>
      <c r="J92" s="58"/>
      <c r="K92" s="58"/>
      <c r="L92" s="58"/>
      <c r="M92" s="58"/>
      <c r="N92" s="58"/>
      <c r="O92" s="183"/>
      <c r="P92" s="58"/>
      <c r="Q92" s="183"/>
      <c r="R92" s="58"/>
      <c r="T92" s="47"/>
      <c r="U92" s="47"/>
    </row>
    <row r="93" spans="1:21" ht="18.75" customHeight="1">
      <c r="A93" s="61"/>
      <c r="B93" s="206"/>
      <c r="C93" s="62"/>
      <c r="D93" s="72"/>
      <c r="E93" s="207"/>
      <c r="F93" s="207"/>
      <c r="T93" s="208"/>
      <c r="U93" s="208"/>
    </row>
    <row r="95" ht="15">
      <c r="E95" s="209"/>
    </row>
  </sheetData>
  <mergeCells count="3">
    <mergeCell ref="E5:F5"/>
    <mergeCell ref="B3:F3"/>
    <mergeCell ref="B2:F2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zoomScale="60" zoomScaleNormal="60" workbookViewId="0" topLeftCell="A1">
      <selection activeCell="A1" sqref="A1"/>
    </sheetView>
  </sheetViews>
  <sheetFormatPr defaultColWidth="9.140625" defaultRowHeight="19.5" customHeight="1"/>
  <cols>
    <col min="1" max="1" width="2.7109375" style="38" customWidth="1"/>
    <col min="2" max="2" width="7.28125" style="180" customWidth="1"/>
    <col min="3" max="3" width="59.421875" style="38" customWidth="1"/>
    <col min="4" max="4" width="8.28125" style="38" customWidth="1"/>
    <col min="5" max="5" width="14.7109375" style="119" customWidth="1"/>
    <col min="6" max="6" width="19.00390625" style="119" bestFit="1" customWidth="1"/>
    <col min="7" max="12" width="14.7109375" style="119" customWidth="1"/>
    <col min="13" max="13" width="14.7109375" style="123" customWidth="1"/>
    <col min="14" max="14" width="14.7109375" style="119" customWidth="1"/>
    <col min="15" max="16" width="15.57421875" style="119" bestFit="1" customWidth="1"/>
    <col min="17" max="17" width="16.140625" style="119" bestFit="1" customWidth="1"/>
    <col min="18" max="18" width="18.7109375" style="119" customWidth="1"/>
    <col min="19" max="26" width="11.7109375" style="38" customWidth="1"/>
    <col min="27" max="16384" width="9.140625" style="38" customWidth="1"/>
  </cols>
  <sheetData>
    <row r="1" spans="1:18" ht="15" customHeight="1">
      <c r="A1" s="111"/>
      <c r="B1" s="112"/>
      <c r="C1" s="267"/>
      <c r="D1" s="267"/>
      <c r="E1" s="267"/>
      <c r="F1" s="267"/>
      <c r="G1" s="267"/>
      <c r="H1" s="267"/>
      <c r="I1" s="267"/>
      <c r="J1" s="267"/>
      <c r="K1" s="113"/>
      <c r="L1" s="113"/>
      <c r="M1" s="113"/>
      <c r="N1" s="113"/>
      <c r="O1" s="113"/>
      <c r="P1" s="113"/>
      <c r="Q1" s="113"/>
      <c r="R1" s="114"/>
    </row>
    <row r="2" spans="1:18" ht="19.5" customHeight="1">
      <c r="A2" s="39"/>
      <c r="B2" s="268" t="s">
        <v>641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9"/>
    </row>
    <row r="3" spans="1:18" ht="15" customHeight="1">
      <c r="A3" s="39"/>
      <c r="B3" s="270" t="s">
        <v>642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15" customHeight="1">
      <c r="A4" s="39"/>
      <c r="B4" s="272" t="s">
        <v>333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3"/>
    </row>
    <row r="5" spans="1:18" ht="14.25" customHeight="1">
      <c r="A5" s="115"/>
      <c r="B5" s="116"/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R5" s="120"/>
    </row>
    <row r="6" spans="1:18" ht="15.75" customHeight="1">
      <c r="A6" s="39"/>
      <c r="B6" s="121"/>
      <c r="C6" s="264" t="s">
        <v>488</v>
      </c>
      <c r="D6" s="19"/>
      <c r="E6" s="122"/>
      <c r="F6" s="123"/>
      <c r="G6" s="123"/>
      <c r="H6" s="123"/>
      <c r="I6" s="124"/>
      <c r="J6" s="124"/>
      <c r="K6" s="124"/>
      <c r="L6" s="125"/>
      <c r="N6" s="123"/>
      <c r="O6" s="126"/>
      <c r="P6" s="124"/>
      <c r="Q6" s="127"/>
      <c r="R6" s="128"/>
    </row>
    <row r="7" spans="1:18" ht="15.75" customHeight="1">
      <c r="A7" s="39"/>
      <c r="B7" s="129"/>
      <c r="C7" s="265"/>
      <c r="D7" s="130" t="s">
        <v>172</v>
      </c>
      <c r="E7" s="122" t="s">
        <v>489</v>
      </c>
      <c r="F7" s="131" t="s">
        <v>490</v>
      </c>
      <c r="G7" s="131" t="s">
        <v>491</v>
      </c>
      <c r="H7" s="122" t="s">
        <v>491</v>
      </c>
      <c r="I7" s="122" t="s">
        <v>492</v>
      </c>
      <c r="J7" s="131" t="s">
        <v>493</v>
      </c>
      <c r="K7" s="122" t="s">
        <v>494</v>
      </c>
      <c r="L7" s="122" t="s">
        <v>495</v>
      </c>
      <c r="M7" s="122" t="s">
        <v>496</v>
      </c>
      <c r="N7" s="131" t="s">
        <v>497</v>
      </c>
      <c r="O7" s="131" t="s">
        <v>498</v>
      </c>
      <c r="P7" s="122" t="s">
        <v>498</v>
      </c>
      <c r="Q7" s="122" t="s">
        <v>499</v>
      </c>
      <c r="R7" s="132" t="s">
        <v>266</v>
      </c>
    </row>
    <row r="8" spans="1:18" ht="15" customHeight="1">
      <c r="A8" s="115"/>
      <c r="B8" s="133"/>
      <c r="C8" s="266"/>
      <c r="D8" s="134"/>
      <c r="E8" s="135" t="s">
        <v>500</v>
      </c>
      <c r="F8" s="136" t="s">
        <v>501</v>
      </c>
      <c r="G8" s="136" t="s">
        <v>502</v>
      </c>
      <c r="H8" s="135" t="s">
        <v>503</v>
      </c>
      <c r="I8" s="135" t="s">
        <v>504</v>
      </c>
      <c r="J8" s="136" t="s">
        <v>505</v>
      </c>
      <c r="K8" s="135" t="s">
        <v>506</v>
      </c>
      <c r="L8" s="135" t="s">
        <v>507</v>
      </c>
      <c r="M8" s="135" t="s">
        <v>508</v>
      </c>
      <c r="N8" s="136" t="s">
        <v>508</v>
      </c>
      <c r="O8" s="136" t="s">
        <v>509</v>
      </c>
      <c r="P8" s="135" t="s">
        <v>510</v>
      </c>
      <c r="Q8" s="135" t="s">
        <v>511</v>
      </c>
      <c r="R8" s="137" t="s">
        <v>512</v>
      </c>
    </row>
    <row r="9" spans="1:18" ht="9" customHeight="1">
      <c r="A9" s="39"/>
      <c r="B9" s="129"/>
      <c r="C9" s="138"/>
      <c r="D9" s="18"/>
      <c r="E9" s="28"/>
      <c r="F9" s="29"/>
      <c r="G9" s="29"/>
      <c r="H9" s="28"/>
      <c r="I9" s="28"/>
      <c r="J9" s="29"/>
      <c r="K9" s="28"/>
      <c r="L9" s="28"/>
      <c r="M9" s="28"/>
      <c r="N9" s="29"/>
      <c r="O9" s="29"/>
      <c r="P9" s="28"/>
      <c r="Q9" s="28"/>
      <c r="R9" s="30"/>
    </row>
    <row r="10" spans="1:18" ht="15.75" customHeight="1">
      <c r="A10" s="39"/>
      <c r="B10" s="129"/>
      <c r="C10" s="139"/>
      <c r="D10" s="18"/>
      <c r="E10" s="28"/>
      <c r="F10" s="29"/>
      <c r="G10" s="29"/>
      <c r="H10" s="28"/>
      <c r="I10" s="28"/>
      <c r="J10" s="29"/>
      <c r="K10" s="28"/>
      <c r="L10" s="28"/>
      <c r="M10" s="28"/>
      <c r="N10" s="29"/>
      <c r="O10" s="29"/>
      <c r="P10" s="28"/>
      <c r="Q10" s="28"/>
      <c r="R10" s="30"/>
    </row>
    <row r="11" spans="1:18" ht="15.75" customHeight="1">
      <c r="A11" s="39"/>
      <c r="B11" s="129"/>
      <c r="C11" s="139" t="s">
        <v>659</v>
      </c>
      <c r="D11" s="23"/>
      <c r="E11" s="28"/>
      <c r="F11" s="29"/>
      <c r="G11" s="29"/>
      <c r="H11" s="28"/>
      <c r="I11" s="28"/>
      <c r="J11" s="29"/>
      <c r="K11" s="28"/>
      <c r="L11" s="28"/>
      <c r="M11" s="28"/>
      <c r="N11" s="29"/>
      <c r="O11" s="29"/>
      <c r="P11" s="28"/>
      <c r="Q11" s="28"/>
      <c r="R11" s="30"/>
    </row>
    <row r="12" spans="1:18" ht="15.75" customHeight="1">
      <c r="A12" s="39"/>
      <c r="B12" s="140" t="s">
        <v>43</v>
      </c>
      <c r="C12" s="141" t="s">
        <v>513</v>
      </c>
      <c r="D12" s="142"/>
      <c r="E12" s="143">
        <v>60000</v>
      </c>
      <c r="F12" s="144">
        <v>96788</v>
      </c>
      <c r="G12" s="144">
        <v>0</v>
      </c>
      <c r="H12" s="143">
        <v>0</v>
      </c>
      <c r="I12" s="143">
        <v>0</v>
      </c>
      <c r="J12" s="144">
        <v>0</v>
      </c>
      <c r="K12" s="143">
        <v>0</v>
      </c>
      <c r="L12" s="143">
        <v>0</v>
      </c>
      <c r="M12" s="145">
        <v>0</v>
      </c>
      <c r="N12" s="146">
        <v>38965</v>
      </c>
      <c r="O12" s="144">
        <v>0</v>
      </c>
      <c r="P12" s="143">
        <v>0</v>
      </c>
      <c r="Q12" s="143">
        <v>0</v>
      </c>
      <c r="R12" s="147">
        <f>SUM(E12:Q12)</f>
        <v>195753</v>
      </c>
    </row>
    <row r="13" spans="1:18" ht="15.75" customHeight="1">
      <c r="A13" s="39"/>
      <c r="B13" s="140" t="s">
        <v>51</v>
      </c>
      <c r="C13" s="148" t="s">
        <v>514</v>
      </c>
      <c r="D13" s="142"/>
      <c r="E13" s="143">
        <v>0</v>
      </c>
      <c r="F13" s="144">
        <v>0</v>
      </c>
      <c r="G13" s="144">
        <v>0</v>
      </c>
      <c r="H13" s="143">
        <v>0</v>
      </c>
      <c r="I13" s="143">
        <v>0</v>
      </c>
      <c r="J13" s="144">
        <v>0</v>
      </c>
      <c r="K13" s="143">
        <v>0</v>
      </c>
      <c r="L13" s="143">
        <v>0</v>
      </c>
      <c r="M13" s="145">
        <v>0</v>
      </c>
      <c r="N13" s="145">
        <v>0</v>
      </c>
      <c r="O13" s="143">
        <v>0</v>
      </c>
      <c r="P13" s="143">
        <v>0</v>
      </c>
      <c r="Q13" s="143">
        <v>0</v>
      </c>
      <c r="R13" s="147">
        <v>0</v>
      </c>
    </row>
    <row r="14" spans="1:18" ht="15.75" customHeight="1">
      <c r="A14" s="39"/>
      <c r="B14" s="140" t="s">
        <v>50</v>
      </c>
      <c r="C14" s="141" t="s">
        <v>515</v>
      </c>
      <c r="D14" s="142"/>
      <c r="E14" s="143">
        <v>0</v>
      </c>
      <c r="F14" s="144">
        <v>0</v>
      </c>
      <c r="G14" s="144">
        <v>0</v>
      </c>
      <c r="H14" s="143">
        <v>0</v>
      </c>
      <c r="I14" s="143">
        <v>0</v>
      </c>
      <c r="J14" s="144">
        <v>0</v>
      </c>
      <c r="K14" s="143">
        <v>0</v>
      </c>
      <c r="L14" s="143">
        <v>0</v>
      </c>
      <c r="M14" s="145">
        <v>0</v>
      </c>
      <c r="N14" s="145">
        <v>0</v>
      </c>
      <c r="O14" s="143">
        <v>0</v>
      </c>
      <c r="P14" s="143">
        <v>0</v>
      </c>
      <c r="Q14" s="143">
        <v>0</v>
      </c>
      <c r="R14" s="149">
        <v>0</v>
      </c>
    </row>
    <row r="15" spans="1:18" ht="15.75" customHeight="1">
      <c r="A15" s="39"/>
      <c r="B15" s="140" t="s">
        <v>49</v>
      </c>
      <c r="C15" s="148" t="s">
        <v>516</v>
      </c>
      <c r="D15" s="142"/>
      <c r="E15" s="143">
        <v>0</v>
      </c>
      <c r="F15" s="144">
        <v>0</v>
      </c>
      <c r="G15" s="144">
        <v>0</v>
      </c>
      <c r="H15" s="143">
        <v>0</v>
      </c>
      <c r="I15" s="143">
        <v>0</v>
      </c>
      <c r="J15" s="144">
        <v>0</v>
      </c>
      <c r="K15" s="143">
        <v>0</v>
      </c>
      <c r="L15" s="143">
        <v>0</v>
      </c>
      <c r="M15" s="145">
        <v>30940</v>
      </c>
      <c r="N15" s="145">
        <v>0</v>
      </c>
      <c r="O15" s="143">
        <v>0</v>
      </c>
      <c r="P15" s="143">
        <v>0</v>
      </c>
      <c r="Q15" s="143">
        <v>0</v>
      </c>
      <c r="R15" s="147">
        <f>SUM(E15:Q15)</f>
        <v>30940</v>
      </c>
    </row>
    <row r="16" spans="1:18" ht="15.75" customHeight="1">
      <c r="A16" s="39"/>
      <c r="B16" s="140" t="s">
        <v>48</v>
      </c>
      <c r="C16" s="148" t="s">
        <v>517</v>
      </c>
      <c r="D16" s="142"/>
      <c r="E16" s="145"/>
      <c r="F16" s="145"/>
      <c r="G16" s="145"/>
      <c r="H16" s="145"/>
      <c r="I16" s="145"/>
      <c r="J16" s="145"/>
      <c r="K16" s="145"/>
      <c r="L16" s="145"/>
      <c r="M16" s="145"/>
      <c r="N16" s="150"/>
      <c r="O16" s="145"/>
      <c r="P16" s="145"/>
      <c r="Q16" s="145"/>
      <c r="R16" s="151"/>
    </row>
    <row r="17" spans="1:18" ht="15.75" customHeight="1">
      <c r="A17" s="39"/>
      <c r="B17" s="152" t="s">
        <v>87</v>
      </c>
      <c r="C17" s="148" t="s">
        <v>518</v>
      </c>
      <c r="D17" s="142"/>
      <c r="E17" s="145">
        <v>0</v>
      </c>
      <c r="F17" s="146">
        <v>0</v>
      </c>
      <c r="G17" s="146">
        <v>0</v>
      </c>
      <c r="H17" s="145">
        <v>0</v>
      </c>
      <c r="I17" s="145">
        <v>0</v>
      </c>
      <c r="J17" s="146">
        <v>0</v>
      </c>
      <c r="K17" s="145">
        <v>0</v>
      </c>
      <c r="L17" s="145">
        <v>0</v>
      </c>
      <c r="M17" s="145">
        <v>0</v>
      </c>
      <c r="N17" s="150">
        <v>-20614</v>
      </c>
      <c r="O17" s="145">
        <v>0</v>
      </c>
      <c r="P17" s="145">
        <v>0</v>
      </c>
      <c r="Q17" s="145">
        <v>0</v>
      </c>
      <c r="R17" s="151">
        <f>SUM(E17:Q17)</f>
        <v>-20614</v>
      </c>
    </row>
    <row r="18" spans="1:18" ht="15.75" customHeight="1">
      <c r="A18" s="39"/>
      <c r="B18" s="152" t="s">
        <v>88</v>
      </c>
      <c r="C18" s="148" t="s">
        <v>519</v>
      </c>
      <c r="D18" s="142"/>
      <c r="E18" s="145">
        <v>0</v>
      </c>
      <c r="F18" s="146">
        <v>0</v>
      </c>
      <c r="G18" s="144">
        <v>0</v>
      </c>
      <c r="H18" s="143">
        <v>0</v>
      </c>
      <c r="I18" s="143">
        <v>3253</v>
      </c>
      <c r="J18" s="146">
        <v>0</v>
      </c>
      <c r="K18" s="143">
        <v>11829</v>
      </c>
      <c r="L18" s="143">
        <v>3269</v>
      </c>
      <c r="M18" s="145">
        <v>0</v>
      </c>
      <c r="N18" s="150">
        <v>-18351</v>
      </c>
      <c r="O18" s="145">
        <v>0</v>
      </c>
      <c r="P18" s="145">
        <v>0</v>
      </c>
      <c r="Q18" s="145">
        <v>0</v>
      </c>
      <c r="R18" s="153">
        <f>SUM(E18:Q18)</f>
        <v>0</v>
      </c>
    </row>
    <row r="19" spans="1:18" ht="15.75" customHeight="1">
      <c r="A19" s="39"/>
      <c r="B19" s="152" t="s">
        <v>520</v>
      </c>
      <c r="C19" s="148" t="s">
        <v>495</v>
      </c>
      <c r="D19" s="142"/>
      <c r="E19" s="145">
        <v>0</v>
      </c>
      <c r="F19" s="146">
        <v>0</v>
      </c>
      <c r="G19" s="144">
        <v>0</v>
      </c>
      <c r="H19" s="143">
        <v>0</v>
      </c>
      <c r="I19" s="143">
        <v>0</v>
      </c>
      <c r="J19" s="146">
        <v>0</v>
      </c>
      <c r="K19" s="143">
        <v>528</v>
      </c>
      <c r="L19" s="143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53">
        <f>SUM(E19:Q19)</f>
        <v>528</v>
      </c>
    </row>
    <row r="20" spans="1:18" ht="15.75" customHeight="1">
      <c r="A20" s="39"/>
      <c r="B20" s="140" t="s">
        <v>53</v>
      </c>
      <c r="C20" s="148" t="s">
        <v>521</v>
      </c>
      <c r="D20" s="142"/>
      <c r="E20" s="145">
        <v>0</v>
      </c>
      <c r="F20" s="146">
        <v>0</v>
      </c>
      <c r="G20" s="144">
        <v>0</v>
      </c>
      <c r="H20" s="143">
        <v>0</v>
      </c>
      <c r="I20" s="143">
        <v>0</v>
      </c>
      <c r="J20" s="146">
        <v>0</v>
      </c>
      <c r="K20" s="143">
        <v>0</v>
      </c>
      <c r="L20" s="143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54">
        <v>0</v>
      </c>
    </row>
    <row r="21" spans="1:18" ht="15.75" customHeight="1">
      <c r="A21" s="39"/>
      <c r="B21" s="152" t="s">
        <v>144</v>
      </c>
      <c r="C21" s="148" t="s">
        <v>522</v>
      </c>
      <c r="D21" s="142"/>
      <c r="E21" s="145">
        <v>0</v>
      </c>
      <c r="F21" s="146">
        <v>0</v>
      </c>
      <c r="G21" s="144">
        <v>0</v>
      </c>
      <c r="H21" s="143">
        <v>0</v>
      </c>
      <c r="I21" s="143">
        <v>0</v>
      </c>
      <c r="J21" s="146">
        <v>0</v>
      </c>
      <c r="K21" s="143">
        <v>0</v>
      </c>
      <c r="L21" s="143">
        <v>0</v>
      </c>
      <c r="M21" s="145">
        <v>0</v>
      </c>
      <c r="N21" s="146">
        <v>0</v>
      </c>
      <c r="O21" s="146">
        <v>0</v>
      </c>
      <c r="P21" s="145">
        <v>0</v>
      </c>
      <c r="Q21" s="145">
        <v>0</v>
      </c>
      <c r="R21" s="154">
        <v>0</v>
      </c>
    </row>
    <row r="22" spans="1:18" ht="15.75" customHeight="1">
      <c r="A22" s="39"/>
      <c r="B22" s="152" t="s">
        <v>145</v>
      </c>
      <c r="C22" s="148" t="s">
        <v>232</v>
      </c>
      <c r="D22" s="142"/>
      <c r="E22" s="145">
        <v>0</v>
      </c>
      <c r="F22" s="146">
        <v>0</v>
      </c>
      <c r="G22" s="144">
        <v>0</v>
      </c>
      <c r="H22" s="143">
        <v>0</v>
      </c>
      <c r="I22" s="143">
        <v>0</v>
      </c>
      <c r="J22" s="146">
        <v>0</v>
      </c>
      <c r="K22" s="143">
        <v>0</v>
      </c>
      <c r="L22" s="143">
        <v>0</v>
      </c>
      <c r="M22" s="145">
        <v>0</v>
      </c>
      <c r="N22" s="146">
        <v>0</v>
      </c>
      <c r="O22" s="146">
        <v>0</v>
      </c>
      <c r="P22" s="145">
        <v>0</v>
      </c>
      <c r="Q22" s="145">
        <v>0</v>
      </c>
      <c r="R22" s="154">
        <v>0</v>
      </c>
    </row>
    <row r="23" spans="1:18" ht="15.75" customHeight="1">
      <c r="A23" s="39"/>
      <c r="B23" s="152" t="s">
        <v>245</v>
      </c>
      <c r="C23" s="148" t="s">
        <v>233</v>
      </c>
      <c r="D23" s="142"/>
      <c r="E23" s="145">
        <v>0</v>
      </c>
      <c r="F23" s="146">
        <v>0</v>
      </c>
      <c r="G23" s="144">
        <v>0</v>
      </c>
      <c r="H23" s="143">
        <v>0</v>
      </c>
      <c r="I23" s="143">
        <v>0</v>
      </c>
      <c r="J23" s="146">
        <v>0</v>
      </c>
      <c r="K23" s="143">
        <v>0</v>
      </c>
      <c r="L23" s="143">
        <v>0</v>
      </c>
      <c r="M23" s="145">
        <v>0</v>
      </c>
      <c r="N23" s="146">
        <v>0</v>
      </c>
      <c r="O23" s="146">
        <v>0</v>
      </c>
      <c r="P23" s="145">
        <v>0</v>
      </c>
      <c r="Q23" s="145">
        <v>0</v>
      </c>
      <c r="R23" s="154">
        <v>0</v>
      </c>
    </row>
    <row r="24" spans="1:18" ht="15.75" customHeight="1">
      <c r="A24" s="39"/>
      <c r="B24" s="152" t="s">
        <v>246</v>
      </c>
      <c r="C24" s="148" t="s">
        <v>523</v>
      </c>
      <c r="D24" s="142"/>
      <c r="E24" s="145">
        <v>0</v>
      </c>
      <c r="F24" s="146">
        <v>0</v>
      </c>
      <c r="G24" s="144">
        <v>0</v>
      </c>
      <c r="H24" s="143">
        <v>0</v>
      </c>
      <c r="I24" s="143">
        <v>0</v>
      </c>
      <c r="J24" s="146">
        <v>0</v>
      </c>
      <c r="K24" s="143">
        <v>0</v>
      </c>
      <c r="L24" s="143">
        <v>0</v>
      </c>
      <c r="M24" s="145">
        <v>0</v>
      </c>
      <c r="N24" s="146">
        <v>0</v>
      </c>
      <c r="O24" s="146">
        <v>0</v>
      </c>
      <c r="P24" s="145">
        <v>0</v>
      </c>
      <c r="Q24" s="145">
        <v>0</v>
      </c>
      <c r="R24" s="154">
        <v>0</v>
      </c>
    </row>
    <row r="25" spans="1:18" ht="15.75" customHeight="1">
      <c r="A25" s="39"/>
      <c r="B25" s="152" t="s">
        <v>524</v>
      </c>
      <c r="C25" s="155" t="s">
        <v>525</v>
      </c>
      <c r="D25" s="156"/>
      <c r="E25" s="145">
        <v>0</v>
      </c>
      <c r="F25" s="146">
        <v>0</v>
      </c>
      <c r="G25" s="144">
        <v>0</v>
      </c>
      <c r="H25" s="143">
        <v>0</v>
      </c>
      <c r="I25" s="143">
        <v>0</v>
      </c>
      <c r="J25" s="146">
        <v>0</v>
      </c>
      <c r="K25" s="143">
        <v>0</v>
      </c>
      <c r="L25" s="143">
        <v>0</v>
      </c>
      <c r="M25" s="145">
        <v>0</v>
      </c>
      <c r="N25" s="146">
        <v>0</v>
      </c>
      <c r="O25" s="146">
        <v>0</v>
      </c>
      <c r="P25" s="145">
        <v>0</v>
      </c>
      <c r="Q25" s="145">
        <v>0</v>
      </c>
      <c r="R25" s="154">
        <v>0</v>
      </c>
    </row>
    <row r="26" spans="1:18" ht="15.75" customHeight="1">
      <c r="A26" s="39"/>
      <c r="B26" s="152" t="s">
        <v>526</v>
      </c>
      <c r="C26" s="157" t="s">
        <v>527</v>
      </c>
      <c r="D26" s="142"/>
      <c r="E26" s="145">
        <v>0</v>
      </c>
      <c r="F26" s="146">
        <v>0</v>
      </c>
      <c r="G26" s="144">
        <v>0</v>
      </c>
      <c r="H26" s="143">
        <v>0</v>
      </c>
      <c r="I26" s="143">
        <v>0</v>
      </c>
      <c r="J26" s="146">
        <v>0</v>
      </c>
      <c r="K26" s="143">
        <v>0</v>
      </c>
      <c r="L26" s="143">
        <v>0</v>
      </c>
      <c r="M26" s="145">
        <v>0</v>
      </c>
      <c r="N26" s="146">
        <v>0</v>
      </c>
      <c r="O26" s="146">
        <v>0</v>
      </c>
      <c r="P26" s="145">
        <v>0</v>
      </c>
      <c r="Q26" s="145">
        <v>0</v>
      </c>
      <c r="R26" s="154">
        <v>0</v>
      </c>
    </row>
    <row r="27" spans="1:18" ht="15.75" customHeight="1">
      <c r="A27" s="39"/>
      <c r="B27" s="152" t="s">
        <v>528</v>
      </c>
      <c r="C27" s="148" t="s">
        <v>529</v>
      </c>
      <c r="D27" s="142"/>
      <c r="E27" s="145">
        <v>0</v>
      </c>
      <c r="F27" s="146">
        <v>0</v>
      </c>
      <c r="G27" s="144">
        <v>0</v>
      </c>
      <c r="H27" s="143">
        <v>0</v>
      </c>
      <c r="I27" s="143">
        <v>0</v>
      </c>
      <c r="J27" s="146">
        <v>0</v>
      </c>
      <c r="K27" s="143">
        <v>0</v>
      </c>
      <c r="L27" s="143">
        <v>0</v>
      </c>
      <c r="M27" s="145">
        <v>0</v>
      </c>
      <c r="N27" s="146">
        <v>0</v>
      </c>
      <c r="O27" s="146">
        <v>0</v>
      </c>
      <c r="P27" s="145">
        <v>0</v>
      </c>
      <c r="Q27" s="145">
        <v>0</v>
      </c>
      <c r="R27" s="154">
        <v>0</v>
      </c>
    </row>
    <row r="28" spans="1:18" ht="15.75" customHeight="1">
      <c r="A28" s="39"/>
      <c r="B28" s="152" t="s">
        <v>530</v>
      </c>
      <c r="C28" s="148" t="s">
        <v>2</v>
      </c>
      <c r="D28" s="158" t="s">
        <v>178</v>
      </c>
      <c r="E28" s="143">
        <v>0</v>
      </c>
      <c r="F28" s="144">
        <v>0</v>
      </c>
      <c r="G28" s="144">
        <v>0</v>
      </c>
      <c r="H28" s="143">
        <v>0</v>
      </c>
      <c r="I28" s="143">
        <v>0</v>
      </c>
      <c r="J28" s="146">
        <v>0</v>
      </c>
      <c r="K28" s="145">
        <v>0</v>
      </c>
      <c r="L28" s="145">
        <v>0</v>
      </c>
      <c r="M28" s="145">
        <v>0</v>
      </c>
      <c r="N28" s="146">
        <v>0</v>
      </c>
      <c r="O28" s="146">
        <v>0</v>
      </c>
      <c r="P28" s="145">
        <v>0</v>
      </c>
      <c r="Q28" s="145">
        <v>0</v>
      </c>
      <c r="R28" s="147">
        <v>0</v>
      </c>
    </row>
    <row r="29" spans="1:18" ht="15.75" customHeight="1">
      <c r="A29" s="39"/>
      <c r="B29" s="140" t="s">
        <v>52</v>
      </c>
      <c r="C29" s="148" t="s">
        <v>531</v>
      </c>
      <c r="D29" s="158"/>
      <c r="E29" s="143">
        <v>0</v>
      </c>
      <c r="F29" s="144">
        <v>0</v>
      </c>
      <c r="G29" s="144">
        <v>0</v>
      </c>
      <c r="H29" s="143">
        <v>0</v>
      </c>
      <c r="I29" s="143">
        <v>0</v>
      </c>
      <c r="J29" s="146">
        <v>0</v>
      </c>
      <c r="K29" s="145">
        <v>0</v>
      </c>
      <c r="L29" s="145">
        <v>0</v>
      </c>
      <c r="M29" s="145">
        <v>0</v>
      </c>
      <c r="N29" s="146">
        <v>0</v>
      </c>
      <c r="O29" s="146">
        <v>0</v>
      </c>
      <c r="P29" s="145">
        <v>0</v>
      </c>
      <c r="Q29" s="145">
        <v>0</v>
      </c>
      <c r="R29" s="147">
        <v>0</v>
      </c>
    </row>
    <row r="30" spans="1:18" ht="15.75" customHeight="1">
      <c r="A30" s="39"/>
      <c r="B30" s="140"/>
      <c r="C30" s="148"/>
      <c r="D30" s="142"/>
      <c r="E30" s="143"/>
      <c r="F30" s="144"/>
      <c r="G30" s="144"/>
      <c r="H30" s="143"/>
      <c r="I30" s="143"/>
      <c r="J30" s="146"/>
      <c r="K30" s="145"/>
      <c r="L30" s="145"/>
      <c r="M30" s="145"/>
      <c r="N30" s="146"/>
      <c r="O30" s="146"/>
      <c r="P30" s="145"/>
      <c r="Q30" s="145"/>
      <c r="R30" s="147"/>
    </row>
    <row r="31" spans="1:18" ht="15.75" customHeight="1">
      <c r="A31" s="39"/>
      <c r="B31" s="129"/>
      <c r="C31" s="159" t="s">
        <v>532</v>
      </c>
      <c r="D31" s="23"/>
      <c r="E31" s="160">
        <f aca="true" t="shared" si="0" ref="E31:R31">SUM(E29,E19,E17,E15,E12,E18)</f>
        <v>60000</v>
      </c>
      <c r="F31" s="161">
        <f t="shared" si="0"/>
        <v>96788</v>
      </c>
      <c r="G31" s="161">
        <f t="shared" si="0"/>
        <v>0</v>
      </c>
      <c r="H31" s="160">
        <f t="shared" si="0"/>
        <v>0</v>
      </c>
      <c r="I31" s="160">
        <f t="shared" si="0"/>
        <v>3253</v>
      </c>
      <c r="J31" s="162">
        <f t="shared" si="0"/>
        <v>0</v>
      </c>
      <c r="K31" s="163">
        <f t="shared" si="0"/>
        <v>12357</v>
      </c>
      <c r="L31" s="163">
        <f t="shared" si="0"/>
        <v>3269</v>
      </c>
      <c r="M31" s="163">
        <f t="shared" si="0"/>
        <v>30940</v>
      </c>
      <c r="N31" s="162">
        <f t="shared" si="0"/>
        <v>0</v>
      </c>
      <c r="O31" s="161">
        <f t="shared" si="0"/>
        <v>0</v>
      </c>
      <c r="P31" s="160">
        <f t="shared" si="0"/>
        <v>0</v>
      </c>
      <c r="Q31" s="160">
        <f t="shared" si="0"/>
        <v>0</v>
      </c>
      <c r="R31" s="164">
        <f t="shared" si="0"/>
        <v>206607</v>
      </c>
    </row>
    <row r="32" spans="1:18" ht="15.75" customHeight="1">
      <c r="A32" s="61"/>
      <c r="B32" s="165"/>
      <c r="C32" s="166"/>
      <c r="D32" s="167"/>
      <c r="E32" s="168"/>
      <c r="F32" s="169"/>
      <c r="G32" s="169"/>
      <c r="H32" s="168"/>
      <c r="I32" s="168"/>
      <c r="J32" s="168"/>
      <c r="K32" s="168"/>
      <c r="L32" s="168"/>
      <c r="M32" s="170"/>
      <c r="N32" s="171"/>
      <c r="O32" s="169"/>
      <c r="P32" s="168"/>
      <c r="Q32" s="168"/>
      <c r="R32" s="172"/>
    </row>
    <row r="33" spans="1:41" ht="9" customHeight="1">
      <c r="A33" s="39"/>
      <c r="B33" s="152"/>
      <c r="C33" s="173"/>
      <c r="D33" s="174"/>
      <c r="E33" s="143"/>
      <c r="F33" s="144"/>
      <c r="G33" s="144"/>
      <c r="H33" s="143"/>
      <c r="I33" s="143"/>
      <c r="J33" s="144"/>
      <c r="K33" s="143"/>
      <c r="L33" s="143"/>
      <c r="M33" s="145"/>
      <c r="N33" s="146"/>
      <c r="O33" s="144"/>
      <c r="P33" s="143"/>
      <c r="Q33" s="143"/>
      <c r="R33" s="147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18" ht="15.75" customHeight="1">
      <c r="A34" s="39"/>
      <c r="B34" s="129"/>
      <c r="C34" s="139"/>
      <c r="D34" s="23"/>
      <c r="E34" s="143"/>
      <c r="F34" s="144"/>
      <c r="G34" s="144"/>
      <c r="H34" s="143"/>
      <c r="I34" s="143"/>
      <c r="J34" s="144"/>
      <c r="K34" s="143"/>
      <c r="L34" s="143"/>
      <c r="M34" s="145"/>
      <c r="N34" s="146"/>
      <c r="O34" s="144"/>
      <c r="P34" s="143"/>
      <c r="Q34" s="143"/>
      <c r="R34" s="147"/>
    </row>
    <row r="35" spans="1:18" ht="15.75" customHeight="1">
      <c r="A35" s="39"/>
      <c r="B35" s="129"/>
      <c r="C35" s="139" t="s">
        <v>658</v>
      </c>
      <c r="D35" s="23"/>
      <c r="E35" s="143"/>
      <c r="F35" s="144"/>
      <c r="G35" s="144"/>
      <c r="H35" s="143"/>
      <c r="I35" s="143"/>
      <c r="J35" s="144"/>
      <c r="K35" s="143"/>
      <c r="L35" s="143"/>
      <c r="M35" s="145"/>
      <c r="N35" s="146"/>
      <c r="O35" s="144"/>
      <c r="P35" s="143"/>
      <c r="Q35" s="143"/>
      <c r="R35" s="147"/>
    </row>
    <row r="36" spans="1:18" ht="15.75" customHeight="1">
      <c r="A36" s="39"/>
      <c r="B36" s="140" t="s">
        <v>43</v>
      </c>
      <c r="C36" s="141" t="s">
        <v>533</v>
      </c>
      <c r="D36" s="142"/>
      <c r="E36" s="143">
        <v>60000</v>
      </c>
      <c r="F36" s="144">
        <v>96788</v>
      </c>
      <c r="G36" s="144">
        <v>0</v>
      </c>
      <c r="H36" s="143">
        <v>0</v>
      </c>
      <c r="I36" s="143">
        <v>3253</v>
      </c>
      <c r="J36" s="144">
        <v>0</v>
      </c>
      <c r="K36" s="143">
        <v>12357</v>
      </c>
      <c r="L36" s="143">
        <v>3269</v>
      </c>
      <c r="M36" s="145">
        <v>0</v>
      </c>
      <c r="N36" s="145">
        <v>30940</v>
      </c>
      <c r="O36" s="144">
        <v>0</v>
      </c>
      <c r="P36" s="143">
        <v>0</v>
      </c>
      <c r="Q36" s="143">
        <v>0</v>
      </c>
      <c r="R36" s="147">
        <v>206607</v>
      </c>
    </row>
    <row r="37" spans="1:18" ht="15.75" customHeight="1">
      <c r="A37" s="39"/>
      <c r="B37" s="140"/>
      <c r="C37" s="141"/>
      <c r="D37" s="142"/>
      <c r="E37" s="143"/>
      <c r="F37" s="144"/>
      <c r="G37" s="144"/>
      <c r="H37" s="143"/>
      <c r="I37" s="143"/>
      <c r="J37" s="144"/>
      <c r="K37" s="143"/>
      <c r="L37" s="143"/>
      <c r="M37" s="145"/>
      <c r="N37" s="146"/>
      <c r="O37" s="144"/>
      <c r="P37" s="143"/>
      <c r="Q37" s="143"/>
      <c r="R37" s="147"/>
    </row>
    <row r="38" spans="1:18" ht="15.75" customHeight="1">
      <c r="A38" s="39"/>
      <c r="B38" s="121"/>
      <c r="C38" s="148" t="s">
        <v>534</v>
      </c>
      <c r="D38" s="158" t="s">
        <v>171</v>
      </c>
      <c r="E38" s="143">
        <v>0</v>
      </c>
      <c r="F38" s="144">
        <v>0</v>
      </c>
      <c r="G38" s="144">
        <v>0</v>
      </c>
      <c r="H38" s="143">
        <v>0</v>
      </c>
      <c r="I38" s="143">
        <v>0</v>
      </c>
      <c r="J38" s="144">
        <v>0</v>
      </c>
      <c r="K38" s="143">
        <v>0</v>
      </c>
      <c r="L38" s="143">
        <v>0</v>
      </c>
      <c r="M38" s="145">
        <v>0</v>
      </c>
      <c r="N38" s="146">
        <v>0</v>
      </c>
      <c r="O38" s="146">
        <v>0</v>
      </c>
      <c r="P38" s="145">
        <v>0</v>
      </c>
      <c r="Q38" s="145">
        <v>0</v>
      </c>
      <c r="R38" s="154">
        <v>0</v>
      </c>
    </row>
    <row r="39" spans="1:18" ht="15.75" customHeight="1">
      <c r="A39" s="39"/>
      <c r="B39" s="140" t="s">
        <v>51</v>
      </c>
      <c r="C39" s="148" t="s">
        <v>535</v>
      </c>
      <c r="D39" s="142"/>
      <c r="E39" s="145">
        <v>0</v>
      </c>
      <c r="F39" s="146">
        <v>0</v>
      </c>
      <c r="G39" s="146">
        <v>0</v>
      </c>
      <c r="H39" s="145">
        <v>0</v>
      </c>
      <c r="I39" s="145">
        <v>0</v>
      </c>
      <c r="J39" s="146">
        <v>0</v>
      </c>
      <c r="K39" s="145">
        <v>0</v>
      </c>
      <c r="L39" s="145">
        <v>0</v>
      </c>
      <c r="M39" s="145">
        <v>0</v>
      </c>
      <c r="N39" s="146">
        <v>0</v>
      </c>
      <c r="O39" s="146">
        <v>0</v>
      </c>
      <c r="P39" s="145">
        <v>0</v>
      </c>
      <c r="Q39" s="145">
        <v>0</v>
      </c>
      <c r="R39" s="154">
        <v>0</v>
      </c>
    </row>
    <row r="40" spans="1:18" ht="15.75" customHeight="1">
      <c r="A40" s="39"/>
      <c r="B40" s="152" t="s">
        <v>79</v>
      </c>
      <c r="C40" s="148" t="s">
        <v>536</v>
      </c>
      <c r="D40" s="142"/>
      <c r="E40" s="145">
        <v>0</v>
      </c>
      <c r="F40" s="146">
        <v>0</v>
      </c>
      <c r="G40" s="146">
        <v>0</v>
      </c>
      <c r="H40" s="145">
        <v>0</v>
      </c>
      <c r="I40" s="145">
        <v>0</v>
      </c>
      <c r="J40" s="146">
        <v>0</v>
      </c>
      <c r="K40" s="145">
        <v>0</v>
      </c>
      <c r="L40" s="145">
        <v>0</v>
      </c>
      <c r="M40" s="145">
        <v>0</v>
      </c>
      <c r="N40" s="146">
        <v>0</v>
      </c>
      <c r="O40" s="146">
        <v>0</v>
      </c>
      <c r="P40" s="145">
        <v>0</v>
      </c>
      <c r="Q40" s="145">
        <v>0</v>
      </c>
      <c r="R40" s="154">
        <v>0</v>
      </c>
    </row>
    <row r="41" spans="1:18" ht="15.75" customHeight="1">
      <c r="A41" s="39"/>
      <c r="B41" s="140" t="s">
        <v>50</v>
      </c>
      <c r="C41" s="148" t="s">
        <v>537</v>
      </c>
      <c r="D41" s="142"/>
      <c r="E41" s="145">
        <v>0</v>
      </c>
      <c r="F41" s="146">
        <v>0</v>
      </c>
      <c r="G41" s="146">
        <v>0</v>
      </c>
      <c r="H41" s="145">
        <v>0</v>
      </c>
      <c r="I41" s="145">
        <v>0</v>
      </c>
      <c r="J41" s="146">
        <v>0</v>
      </c>
      <c r="K41" s="145">
        <v>0</v>
      </c>
      <c r="L41" s="145">
        <v>0</v>
      </c>
      <c r="M41" s="145">
        <v>0</v>
      </c>
      <c r="N41" s="146">
        <v>0</v>
      </c>
      <c r="O41" s="146">
        <v>0</v>
      </c>
      <c r="P41" s="145">
        <v>0</v>
      </c>
      <c r="Q41" s="145">
        <v>0</v>
      </c>
      <c r="R41" s="154">
        <v>0</v>
      </c>
    </row>
    <row r="42" spans="1:18" ht="15.75" customHeight="1">
      <c r="A42" s="39"/>
      <c r="B42" s="152" t="s">
        <v>82</v>
      </c>
      <c r="C42" s="148" t="s">
        <v>536</v>
      </c>
      <c r="D42" s="142"/>
      <c r="E42" s="145">
        <v>0</v>
      </c>
      <c r="F42" s="146">
        <v>0</v>
      </c>
      <c r="G42" s="146">
        <v>0</v>
      </c>
      <c r="H42" s="145">
        <v>0</v>
      </c>
      <c r="I42" s="145">
        <v>0</v>
      </c>
      <c r="J42" s="146">
        <v>0</v>
      </c>
      <c r="K42" s="145">
        <v>0</v>
      </c>
      <c r="L42" s="145">
        <v>0</v>
      </c>
      <c r="M42" s="145">
        <v>0</v>
      </c>
      <c r="N42" s="146">
        <v>0</v>
      </c>
      <c r="O42" s="146">
        <v>0</v>
      </c>
      <c r="P42" s="145">
        <v>0</v>
      </c>
      <c r="Q42" s="145">
        <v>0</v>
      </c>
      <c r="R42" s="147">
        <v>0</v>
      </c>
    </row>
    <row r="43" spans="1:18" ht="15.75" customHeight="1">
      <c r="A43" s="39"/>
      <c r="B43" s="129"/>
      <c r="C43" s="148"/>
      <c r="D43" s="142"/>
      <c r="E43" s="145"/>
      <c r="F43" s="146"/>
      <c r="G43" s="146"/>
      <c r="H43" s="145"/>
      <c r="I43" s="145"/>
      <c r="J43" s="146"/>
      <c r="K43" s="145"/>
      <c r="L43" s="145"/>
      <c r="M43" s="145"/>
      <c r="N43" s="146"/>
      <c r="O43" s="146"/>
      <c r="P43" s="145"/>
      <c r="Q43" s="145"/>
      <c r="R43" s="154"/>
    </row>
    <row r="44" spans="1:18" ht="15.75" customHeight="1">
      <c r="A44" s="39"/>
      <c r="B44" s="129"/>
      <c r="C44" s="148" t="s">
        <v>538</v>
      </c>
      <c r="D44" s="158" t="s">
        <v>173</v>
      </c>
      <c r="E44" s="145"/>
      <c r="F44" s="146"/>
      <c r="G44" s="146"/>
      <c r="H44" s="145"/>
      <c r="I44" s="145"/>
      <c r="J44" s="146"/>
      <c r="K44" s="145"/>
      <c r="L44" s="145"/>
      <c r="M44" s="145"/>
      <c r="N44" s="146"/>
      <c r="O44" s="146"/>
      <c r="P44" s="145"/>
      <c r="Q44" s="145"/>
      <c r="R44" s="154"/>
    </row>
    <row r="45" spans="1:18" ht="15.75" customHeight="1">
      <c r="A45" s="39"/>
      <c r="B45" s="140" t="s">
        <v>49</v>
      </c>
      <c r="C45" s="148" t="s">
        <v>535</v>
      </c>
      <c r="D45" s="142"/>
      <c r="E45" s="145">
        <v>0</v>
      </c>
      <c r="F45" s="146">
        <v>0</v>
      </c>
      <c r="G45" s="146">
        <v>0</v>
      </c>
      <c r="H45" s="145">
        <v>0</v>
      </c>
      <c r="I45" s="145">
        <v>0</v>
      </c>
      <c r="J45" s="146">
        <v>0</v>
      </c>
      <c r="K45" s="145">
        <v>0</v>
      </c>
      <c r="L45" s="145">
        <v>0</v>
      </c>
      <c r="M45" s="145">
        <v>0</v>
      </c>
      <c r="N45" s="146">
        <v>0</v>
      </c>
      <c r="O45" s="146">
        <v>0</v>
      </c>
      <c r="P45" s="145">
        <v>0</v>
      </c>
      <c r="Q45" s="145">
        <v>0</v>
      </c>
      <c r="R45" s="154">
        <v>0</v>
      </c>
    </row>
    <row r="46" spans="1:18" ht="15.75" customHeight="1">
      <c r="A46" s="39"/>
      <c r="B46" s="152" t="s">
        <v>106</v>
      </c>
      <c r="C46" s="148" t="s">
        <v>539</v>
      </c>
      <c r="D46" s="142"/>
      <c r="E46" s="145">
        <v>0</v>
      </c>
      <c r="F46" s="146">
        <v>0</v>
      </c>
      <c r="G46" s="146">
        <v>0</v>
      </c>
      <c r="H46" s="145">
        <v>0</v>
      </c>
      <c r="I46" s="145">
        <v>0</v>
      </c>
      <c r="J46" s="146">
        <v>0</v>
      </c>
      <c r="K46" s="145">
        <v>0</v>
      </c>
      <c r="L46" s="145">
        <v>0</v>
      </c>
      <c r="M46" s="145">
        <v>0</v>
      </c>
      <c r="N46" s="146">
        <v>0</v>
      </c>
      <c r="O46" s="146">
        <v>0</v>
      </c>
      <c r="P46" s="145">
        <v>0</v>
      </c>
      <c r="Q46" s="143">
        <v>0</v>
      </c>
      <c r="R46" s="147">
        <v>0</v>
      </c>
    </row>
    <row r="47" spans="1:18" ht="15.75" customHeight="1">
      <c r="A47" s="39"/>
      <c r="B47" s="140" t="s">
        <v>48</v>
      </c>
      <c r="C47" s="148" t="s">
        <v>537</v>
      </c>
      <c r="D47" s="142"/>
      <c r="E47" s="145">
        <v>0</v>
      </c>
      <c r="F47" s="146">
        <v>0</v>
      </c>
      <c r="G47" s="146">
        <v>0</v>
      </c>
      <c r="H47" s="145">
        <v>0</v>
      </c>
      <c r="I47" s="145">
        <v>0</v>
      </c>
      <c r="J47" s="146">
        <v>0</v>
      </c>
      <c r="K47" s="145">
        <v>0</v>
      </c>
      <c r="L47" s="145">
        <v>0</v>
      </c>
      <c r="M47" s="145">
        <v>0</v>
      </c>
      <c r="N47" s="146">
        <v>0</v>
      </c>
      <c r="O47" s="146">
        <v>0</v>
      </c>
      <c r="P47" s="145">
        <v>0</v>
      </c>
      <c r="Q47" s="145">
        <v>0</v>
      </c>
      <c r="R47" s="154">
        <v>0</v>
      </c>
    </row>
    <row r="48" spans="1:18" ht="15.75" customHeight="1">
      <c r="A48" s="39"/>
      <c r="B48" s="152" t="s">
        <v>87</v>
      </c>
      <c r="C48" s="148" t="s">
        <v>539</v>
      </c>
      <c r="D48" s="142"/>
      <c r="E48" s="145">
        <v>0</v>
      </c>
      <c r="F48" s="146">
        <v>0</v>
      </c>
      <c r="G48" s="146">
        <v>0</v>
      </c>
      <c r="H48" s="145">
        <v>0</v>
      </c>
      <c r="I48" s="145">
        <v>0</v>
      </c>
      <c r="J48" s="146">
        <v>0</v>
      </c>
      <c r="K48" s="145">
        <v>0</v>
      </c>
      <c r="L48" s="145">
        <v>0</v>
      </c>
      <c r="M48" s="145">
        <v>0</v>
      </c>
      <c r="N48" s="146">
        <v>0</v>
      </c>
      <c r="O48" s="146">
        <v>0</v>
      </c>
      <c r="P48" s="145">
        <v>0</v>
      </c>
      <c r="Q48" s="145">
        <v>0</v>
      </c>
      <c r="R48" s="149">
        <v>0</v>
      </c>
    </row>
    <row r="49" spans="1:18" ht="15.75" customHeight="1">
      <c r="A49" s="39"/>
      <c r="B49" s="152" t="s">
        <v>88</v>
      </c>
      <c r="C49" s="148" t="s">
        <v>540</v>
      </c>
      <c r="D49" s="142"/>
      <c r="E49" s="145">
        <v>0</v>
      </c>
      <c r="F49" s="146">
        <v>0</v>
      </c>
      <c r="G49" s="146">
        <v>0</v>
      </c>
      <c r="H49" s="145">
        <v>0</v>
      </c>
      <c r="I49" s="145">
        <v>0</v>
      </c>
      <c r="J49" s="146">
        <v>0</v>
      </c>
      <c r="K49" s="145">
        <v>0</v>
      </c>
      <c r="L49" s="145">
        <v>0</v>
      </c>
      <c r="M49" s="145">
        <v>0</v>
      </c>
      <c r="N49" s="146">
        <v>0</v>
      </c>
      <c r="O49" s="146">
        <v>0</v>
      </c>
      <c r="P49" s="145">
        <v>0</v>
      </c>
      <c r="Q49" s="145">
        <v>0</v>
      </c>
      <c r="R49" s="149">
        <v>0</v>
      </c>
    </row>
    <row r="50" spans="1:18" ht="15.75" customHeight="1">
      <c r="A50" s="39"/>
      <c r="B50" s="152"/>
      <c r="C50" s="148"/>
      <c r="D50" s="142"/>
      <c r="E50" s="145"/>
      <c r="F50" s="146"/>
      <c r="G50" s="146"/>
      <c r="H50" s="145"/>
      <c r="I50" s="145"/>
      <c r="J50" s="146"/>
      <c r="K50" s="145"/>
      <c r="L50" s="145"/>
      <c r="M50" s="145"/>
      <c r="N50" s="145"/>
      <c r="O50" s="145"/>
      <c r="P50" s="145"/>
      <c r="Q50" s="145"/>
      <c r="R50" s="149"/>
    </row>
    <row r="51" spans="1:18" ht="15.75" customHeight="1">
      <c r="A51" s="39"/>
      <c r="B51" s="140" t="s">
        <v>53</v>
      </c>
      <c r="C51" s="148" t="s">
        <v>541</v>
      </c>
      <c r="D51" s="142"/>
      <c r="E51" s="145">
        <v>0</v>
      </c>
      <c r="F51" s="146">
        <v>0</v>
      </c>
      <c r="G51" s="146">
        <v>0</v>
      </c>
      <c r="H51" s="145">
        <v>0</v>
      </c>
      <c r="I51" s="145">
        <v>0</v>
      </c>
      <c r="J51" s="146">
        <v>0</v>
      </c>
      <c r="K51" s="145">
        <v>0</v>
      </c>
      <c r="L51" s="145">
        <v>0</v>
      </c>
      <c r="M51" s="145">
        <v>42955</v>
      </c>
      <c r="N51" s="145">
        <v>0</v>
      </c>
      <c r="O51" s="145">
        <v>0</v>
      </c>
      <c r="P51" s="145">
        <v>0</v>
      </c>
      <c r="Q51" s="145">
        <v>0</v>
      </c>
      <c r="R51" s="149">
        <f>SUM(E51:Q51)</f>
        <v>42955</v>
      </c>
    </row>
    <row r="52" spans="1:18" ht="15.75" customHeight="1">
      <c r="A52" s="39"/>
      <c r="B52" s="140" t="s">
        <v>52</v>
      </c>
      <c r="C52" s="148" t="s">
        <v>517</v>
      </c>
      <c r="D52" s="142"/>
      <c r="E52" s="145"/>
      <c r="F52" s="146"/>
      <c r="G52" s="146"/>
      <c r="H52" s="145"/>
      <c r="I52" s="145"/>
      <c r="J52" s="146"/>
      <c r="K52" s="145"/>
      <c r="L52" s="145"/>
      <c r="M52" s="143"/>
      <c r="N52" s="150"/>
      <c r="O52" s="145"/>
      <c r="P52" s="145"/>
      <c r="Q52" s="145"/>
      <c r="R52" s="151"/>
    </row>
    <row r="53" spans="1:18" ht="15.75" customHeight="1">
      <c r="A53" s="39"/>
      <c r="B53" s="152" t="s">
        <v>542</v>
      </c>
      <c r="C53" s="148" t="s">
        <v>543</v>
      </c>
      <c r="D53" s="158" t="s">
        <v>174</v>
      </c>
      <c r="E53" s="145">
        <v>0</v>
      </c>
      <c r="F53" s="146">
        <v>0</v>
      </c>
      <c r="G53" s="146">
        <v>0</v>
      </c>
      <c r="H53" s="145">
        <v>0</v>
      </c>
      <c r="I53" s="145">
        <v>0</v>
      </c>
      <c r="J53" s="146">
        <v>0</v>
      </c>
      <c r="K53" s="145">
        <v>0</v>
      </c>
      <c r="L53" s="145">
        <v>0</v>
      </c>
      <c r="M53" s="143">
        <v>0</v>
      </c>
      <c r="N53" s="150">
        <v>-19984</v>
      </c>
      <c r="O53" s="145">
        <v>0</v>
      </c>
      <c r="P53" s="145">
        <v>0</v>
      </c>
      <c r="Q53" s="145">
        <v>0</v>
      </c>
      <c r="R53" s="151">
        <f>SUM(E53:Q53)</f>
        <v>-19984</v>
      </c>
    </row>
    <row r="54" spans="1:18" ht="15.75" customHeight="1">
      <c r="A54" s="39"/>
      <c r="B54" s="152" t="s">
        <v>544</v>
      </c>
      <c r="C54" s="148" t="s">
        <v>519</v>
      </c>
      <c r="D54" s="158" t="s">
        <v>175</v>
      </c>
      <c r="E54" s="145">
        <v>0</v>
      </c>
      <c r="F54" s="146">
        <v>0</v>
      </c>
      <c r="G54" s="146">
        <v>0</v>
      </c>
      <c r="H54" s="145">
        <v>0</v>
      </c>
      <c r="I54" s="145">
        <v>2488</v>
      </c>
      <c r="J54" s="146">
        <v>0</v>
      </c>
      <c r="K54" s="145">
        <v>8468</v>
      </c>
      <c r="L54" s="145">
        <v>0</v>
      </c>
      <c r="M54" s="145">
        <v>0</v>
      </c>
      <c r="N54" s="150">
        <v>-10956</v>
      </c>
      <c r="O54" s="145">
        <v>0</v>
      </c>
      <c r="P54" s="145">
        <v>0</v>
      </c>
      <c r="Q54" s="145">
        <v>0</v>
      </c>
      <c r="R54" s="153">
        <f>SUM(E54:Q54)</f>
        <v>0</v>
      </c>
    </row>
    <row r="55" spans="1:18" ht="15.75" customHeight="1">
      <c r="A55" s="39"/>
      <c r="B55" s="152" t="s">
        <v>616</v>
      </c>
      <c r="C55" s="148" t="s">
        <v>2</v>
      </c>
      <c r="D55" s="158"/>
      <c r="E55" s="145">
        <v>0</v>
      </c>
      <c r="F55" s="146">
        <v>0</v>
      </c>
      <c r="G55" s="146">
        <v>0</v>
      </c>
      <c r="H55" s="145">
        <v>0</v>
      </c>
      <c r="I55" s="145">
        <v>0</v>
      </c>
      <c r="J55" s="146">
        <v>0</v>
      </c>
      <c r="K55" s="145">
        <v>644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9">
        <f>SUM(E55:Q55)</f>
        <v>644</v>
      </c>
    </row>
    <row r="56" spans="1:18" ht="15.75" customHeight="1">
      <c r="A56" s="39"/>
      <c r="B56" s="140" t="s">
        <v>54</v>
      </c>
      <c r="C56" s="148" t="s">
        <v>521</v>
      </c>
      <c r="D56" s="158"/>
      <c r="E56" s="145"/>
      <c r="F56" s="146"/>
      <c r="G56" s="146"/>
      <c r="H56" s="145"/>
      <c r="I56" s="145"/>
      <c r="J56" s="146"/>
      <c r="K56" s="145"/>
      <c r="L56" s="145"/>
      <c r="M56" s="145"/>
      <c r="N56" s="145"/>
      <c r="O56" s="145"/>
      <c r="P56" s="145"/>
      <c r="Q56" s="145"/>
      <c r="R56" s="153"/>
    </row>
    <row r="57" spans="1:18" ht="15.75" customHeight="1">
      <c r="A57" s="39"/>
      <c r="B57" s="152" t="s">
        <v>247</v>
      </c>
      <c r="C57" s="148" t="s">
        <v>522</v>
      </c>
      <c r="D57" s="158"/>
      <c r="E57" s="145">
        <v>0</v>
      </c>
      <c r="F57" s="146">
        <v>0</v>
      </c>
      <c r="G57" s="146">
        <v>0</v>
      </c>
      <c r="H57" s="145">
        <v>0</v>
      </c>
      <c r="I57" s="145">
        <v>0</v>
      </c>
      <c r="J57" s="146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54">
        <v>0</v>
      </c>
    </row>
    <row r="58" spans="1:18" ht="15.75" customHeight="1">
      <c r="A58" s="39"/>
      <c r="B58" s="152" t="s">
        <v>248</v>
      </c>
      <c r="C58" s="148" t="s">
        <v>232</v>
      </c>
      <c r="D58" s="158"/>
      <c r="E58" s="145">
        <v>0</v>
      </c>
      <c r="F58" s="146">
        <v>0</v>
      </c>
      <c r="G58" s="146">
        <v>0</v>
      </c>
      <c r="H58" s="145">
        <v>0</v>
      </c>
      <c r="I58" s="145">
        <v>0</v>
      </c>
      <c r="J58" s="146">
        <v>0</v>
      </c>
      <c r="K58" s="145">
        <v>0</v>
      </c>
      <c r="L58" s="145">
        <v>0</v>
      </c>
      <c r="M58" s="145">
        <v>0</v>
      </c>
      <c r="N58" s="146">
        <v>0</v>
      </c>
      <c r="O58" s="146">
        <v>0</v>
      </c>
      <c r="P58" s="145">
        <v>0</v>
      </c>
      <c r="Q58" s="145">
        <v>0</v>
      </c>
      <c r="R58" s="154">
        <v>0</v>
      </c>
    </row>
    <row r="59" spans="1:18" ht="15.75" customHeight="1">
      <c r="A59" s="39"/>
      <c r="B59" s="152" t="s">
        <v>615</v>
      </c>
      <c r="C59" s="148" t="s">
        <v>233</v>
      </c>
      <c r="D59" s="158"/>
      <c r="E59" s="145">
        <v>0</v>
      </c>
      <c r="F59" s="146">
        <v>0</v>
      </c>
      <c r="G59" s="146">
        <v>0</v>
      </c>
      <c r="H59" s="145">
        <v>0</v>
      </c>
      <c r="I59" s="145">
        <v>0</v>
      </c>
      <c r="J59" s="146">
        <v>0</v>
      </c>
      <c r="K59" s="145">
        <v>0</v>
      </c>
      <c r="L59" s="145">
        <v>0</v>
      </c>
      <c r="M59" s="145">
        <v>0</v>
      </c>
      <c r="N59" s="146">
        <v>0</v>
      </c>
      <c r="O59" s="146">
        <v>0</v>
      </c>
      <c r="P59" s="145">
        <v>0</v>
      </c>
      <c r="Q59" s="145">
        <v>0</v>
      </c>
      <c r="R59" s="154">
        <v>0</v>
      </c>
    </row>
    <row r="60" spans="1:18" ht="15.75" customHeight="1">
      <c r="A60" s="39"/>
      <c r="B60" s="152" t="s">
        <v>617</v>
      </c>
      <c r="C60" s="175" t="s">
        <v>523</v>
      </c>
      <c r="D60" s="158"/>
      <c r="E60" s="145">
        <v>0</v>
      </c>
      <c r="F60" s="146">
        <v>0</v>
      </c>
      <c r="G60" s="146">
        <v>0</v>
      </c>
      <c r="H60" s="145">
        <v>0</v>
      </c>
      <c r="I60" s="145">
        <v>0</v>
      </c>
      <c r="J60" s="146">
        <v>0</v>
      </c>
      <c r="K60" s="145">
        <v>0</v>
      </c>
      <c r="L60" s="145">
        <v>0</v>
      </c>
      <c r="M60" s="145">
        <v>0</v>
      </c>
      <c r="N60" s="146">
        <v>0</v>
      </c>
      <c r="O60" s="146">
        <v>0</v>
      </c>
      <c r="P60" s="145">
        <v>0</v>
      </c>
      <c r="Q60" s="145">
        <v>0</v>
      </c>
      <c r="R60" s="154">
        <v>0</v>
      </c>
    </row>
    <row r="61" spans="1:18" ht="15.75" customHeight="1">
      <c r="A61" s="39"/>
      <c r="B61" s="152" t="s">
        <v>618</v>
      </c>
      <c r="C61" s="176" t="s">
        <v>525</v>
      </c>
      <c r="D61" s="177"/>
      <c r="E61" s="145">
        <v>0</v>
      </c>
      <c r="F61" s="146">
        <v>0</v>
      </c>
      <c r="G61" s="146">
        <v>0</v>
      </c>
      <c r="H61" s="145">
        <v>0</v>
      </c>
      <c r="I61" s="145">
        <v>0</v>
      </c>
      <c r="J61" s="146">
        <v>0</v>
      </c>
      <c r="K61" s="145">
        <v>0</v>
      </c>
      <c r="L61" s="145">
        <v>0</v>
      </c>
      <c r="M61" s="145">
        <v>0</v>
      </c>
      <c r="N61" s="146">
        <v>0</v>
      </c>
      <c r="O61" s="146">
        <v>0</v>
      </c>
      <c r="P61" s="145">
        <v>0</v>
      </c>
      <c r="Q61" s="145">
        <v>0</v>
      </c>
      <c r="R61" s="154">
        <v>0</v>
      </c>
    </row>
    <row r="62" spans="1:18" ht="15.75" customHeight="1">
      <c r="A62" s="39"/>
      <c r="B62" s="152" t="s">
        <v>619</v>
      </c>
      <c r="C62" s="157" t="s">
        <v>527</v>
      </c>
      <c r="D62" s="158" t="s">
        <v>176</v>
      </c>
      <c r="E62" s="145">
        <v>0</v>
      </c>
      <c r="F62" s="146">
        <v>0</v>
      </c>
      <c r="G62" s="146">
        <v>0</v>
      </c>
      <c r="H62" s="145">
        <v>0</v>
      </c>
      <c r="I62" s="145">
        <v>0</v>
      </c>
      <c r="J62" s="146">
        <v>0</v>
      </c>
      <c r="K62" s="145">
        <v>0</v>
      </c>
      <c r="L62" s="145">
        <v>0</v>
      </c>
      <c r="M62" s="145">
        <v>0</v>
      </c>
      <c r="N62" s="146">
        <v>0</v>
      </c>
      <c r="O62" s="146">
        <v>0</v>
      </c>
      <c r="P62" s="145">
        <v>0</v>
      </c>
      <c r="Q62" s="145">
        <v>0</v>
      </c>
      <c r="R62" s="154">
        <v>0</v>
      </c>
    </row>
    <row r="63" spans="1:18" ht="15.75" customHeight="1">
      <c r="A63" s="39"/>
      <c r="B63" s="152" t="s">
        <v>620</v>
      </c>
      <c r="C63" s="157" t="s">
        <v>545</v>
      </c>
      <c r="D63" s="158"/>
      <c r="E63" s="145">
        <v>0</v>
      </c>
      <c r="F63" s="146">
        <v>0</v>
      </c>
      <c r="G63" s="146">
        <v>0</v>
      </c>
      <c r="H63" s="145">
        <v>0</v>
      </c>
      <c r="I63" s="145">
        <v>0</v>
      </c>
      <c r="J63" s="146">
        <v>0</v>
      </c>
      <c r="K63" s="145">
        <v>0</v>
      </c>
      <c r="L63" s="145">
        <v>0</v>
      </c>
      <c r="M63" s="145">
        <v>0</v>
      </c>
      <c r="N63" s="146">
        <v>0</v>
      </c>
      <c r="O63" s="146">
        <v>0</v>
      </c>
      <c r="P63" s="145">
        <v>0</v>
      </c>
      <c r="Q63" s="145">
        <v>0</v>
      </c>
      <c r="R63" s="154">
        <v>0</v>
      </c>
    </row>
    <row r="64" spans="1:18" ht="15.75" customHeight="1">
      <c r="A64" s="39"/>
      <c r="B64" s="152" t="s">
        <v>621</v>
      </c>
      <c r="C64" s="148" t="s">
        <v>2</v>
      </c>
      <c r="D64" s="158" t="s">
        <v>178</v>
      </c>
      <c r="E64" s="145">
        <v>0</v>
      </c>
      <c r="F64" s="146">
        <v>0</v>
      </c>
      <c r="G64" s="146">
        <v>0</v>
      </c>
      <c r="H64" s="145">
        <v>0</v>
      </c>
      <c r="I64" s="145">
        <v>0</v>
      </c>
      <c r="J64" s="146">
        <v>0</v>
      </c>
      <c r="K64" s="145">
        <v>0</v>
      </c>
      <c r="L64" s="145">
        <v>0</v>
      </c>
      <c r="M64" s="145">
        <v>0</v>
      </c>
      <c r="N64" s="146">
        <v>0</v>
      </c>
      <c r="O64" s="146">
        <v>0</v>
      </c>
      <c r="P64" s="145">
        <v>0</v>
      </c>
      <c r="Q64" s="145">
        <v>0</v>
      </c>
      <c r="R64" s="154">
        <v>0</v>
      </c>
    </row>
    <row r="65" spans="1:18" ht="15.75" customHeight="1">
      <c r="A65" s="39"/>
      <c r="B65" s="140" t="s">
        <v>55</v>
      </c>
      <c r="C65" s="148" t="s">
        <v>546</v>
      </c>
      <c r="D65" s="158"/>
      <c r="E65" s="145">
        <v>0</v>
      </c>
      <c r="F65" s="146">
        <v>0</v>
      </c>
      <c r="G65" s="144">
        <v>0</v>
      </c>
      <c r="H65" s="143">
        <v>0</v>
      </c>
      <c r="I65" s="143">
        <v>0</v>
      </c>
      <c r="J65" s="146">
        <v>0</v>
      </c>
      <c r="K65" s="143">
        <v>0</v>
      </c>
      <c r="L65" s="143">
        <v>0</v>
      </c>
      <c r="M65" s="145">
        <v>0</v>
      </c>
      <c r="N65" s="146">
        <v>0</v>
      </c>
      <c r="O65" s="144">
        <v>0</v>
      </c>
      <c r="P65" s="145">
        <v>0</v>
      </c>
      <c r="Q65" s="145">
        <v>0</v>
      </c>
      <c r="R65" s="147">
        <v>0</v>
      </c>
    </row>
    <row r="66" spans="1:18" ht="15.75" customHeight="1">
      <c r="A66" s="39"/>
      <c r="B66" s="129"/>
      <c r="C66" s="148"/>
      <c r="D66" s="158"/>
      <c r="E66" s="145"/>
      <c r="F66" s="146"/>
      <c r="G66" s="144"/>
      <c r="H66" s="143"/>
      <c r="I66" s="143"/>
      <c r="J66" s="146"/>
      <c r="K66" s="143"/>
      <c r="L66" s="143"/>
      <c r="M66" s="145"/>
      <c r="N66" s="146"/>
      <c r="O66" s="144"/>
      <c r="P66" s="145"/>
      <c r="Q66" s="145"/>
      <c r="R66" s="147"/>
    </row>
    <row r="67" spans="1:18" ht="15.75" customHeight="1">
      <c r="A67" s="61"/>
      <c r="B67" s="165"/>
      <c r="C67" s="178" t="s">
        <v>622</v>
      </c>
      <c r="D67" s="179"/>
      <c r="E67" s="168">
        <f aca="true" t="shared" si="1" ref="E67:R67">SUM(E36,E51,E53:E55)</f>
        <v>60000</v>
      </c>
      <c r="F67" s="169">
        <f t="shared" si="1"/>
        <v>96788</v>
      </c>
      <c r="G67" s="169">
        <f t="shared" si="1"/>
        <v>0</v>
      </c>
      <c r="H67" s="168">
        <f t="shared" si="1"/>
        <v>0</v>
      </c>
      <c r="I67" s="168">
        <f t="shared" si="1"/>
        <v>5741</v>
      </c>
      <c r="J67" s="169">
        <f t="shared" si="1"/>
        <v>0</v>
      </c>
      <c r="K67" s="170">
        <f t="shared" si="1"/>
        <v>21469</v>
      </c>
      <c r="L67" s="170">
        <f t="shared" si="1"/>
        <v>3269</v>
      </c>
      <c r="M67" s="170">
        <f t="shared" si="1"/>
        <v>42955</v>
      </c>
      <c r="N67" s="169">
        <f t="shared" si="1"/>
        <v>0</v>
      </c>
      <c r="O67" s="169">
        <f t="shared" si="1"/>
        <v>0</v>
      </c>
      <c r="P67" s="168">
        <f t="shared" si="1"/>
        <v>0</v>
      </c>
      <c r="Q67" s="168">
        <f t="shared" si="1"/>
        <v>0</v>
      </c>
      <c r="R67" s="172">
        <f t="shared" si="1"/>
        <v>230222</v>
      </c>
    </row>
  </sheetData>
  <mergeCells count="5">
    <mergeCell ref="C6:C8"/>
    <mergeCell ref="C1:J1"/>
    <mergeCell ref="B2:R2"/>
    <mergeCell ref="B3:R3"/>
    <mergeCell ref="B4:R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9.140625" style="79" customWidth="1"/>
    <col min="3" max="3" width="79.28125" style="79" customWidth="1"/>
    <col min="4" max="4" width="9.140625" style="79" customWidth="1"/>
    <col min="5" max="6" width="24.7109375" style="110" bestFit="1" customWidth="1"/>
    <col min="7" max="16384" width="9.140625" style="79" customWidth="1"/>
  </cols>
  <sheetData>
    <row r="1" spans="1:16" ht="12.75" customHeight="1">
      <c r="A1" s="73"/>
      <c r="B1" s="74"/>
      <c r="C1" s="75"/>
      <c r="D1" s="75"/>
      <c r="E1" s="76"/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">
      <c r="A2" s="80"/>
      <c r="B2" s="259" t="s">
        <v>663</v>
      </c>
      <c r="C2" s="259"/>
      <c r="D2" s="259"/>
      <c r="E2" s="259"/>
      <c r="F2" s="260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80"/>
      <c r="B3" s="259" t="s">
        <v>666</v>
      </c>
      <c r="C3" s="259"/>
      <c r="D3" s="259"/>
      <c r="E3" s="259"/>
      <c r="F3" s="260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 customHeight="1">
      <c r="A4" s="81"/>
      <c r="B4" s="82"/>
      <c r="C4" s="83"/>
      <c r="D4" s="83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8.75" customHeight="1">
      <c r="A5" s="73"/>
      <c r="B5" s="74"/>
      <c r="C5" s="86"/>
      <c r="D5" s="87"/>
      <c r="E5" s="274" t="s">
        <v>333</v>
      </c>
      <c r="F5" s="27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6" ht="15">
      <c r="A6" s="88"/>
      <c r="B6" s="89"/>
      <c r="C6" s="90"/>
      <c r="D6" s="91"/>
      <c r="E6" s="7" t="s">
        <v>639</v>
      </c>
      <c r="F6" s="8" t="s">
        <v>640</v>
      </c>
    </row>
    <row r="7" spans="1:6" ht="30">
      <c r="A7" s="88"/>
      <c r="B7" s="89"/>
      <c r="C7" s="90"/>
      <c r="D7" s="91"/>
      <c r="E7" s="9" t="s">
        <v>638</v>
      </c>
      <c r="F7" s="10" t="s">
        <v>638</v>
      </c>
    </row>
    <row r="8" spans="1:6" ht="15.75" customHeight="1">
      <c r="A8" s="92"/>
      <c r="B8" s="93"/>
      <c r="C8" s="94"/>
      <c r="D8" s="95" t="s">
        <v>172</v>
      </c>
      <c r="E8" s="59" t="s">
        <v>658</v>
      </c>
      <c r="F8" s="59" t="s">
        <v>659</v>
      </c>
    </row>
    <row r="9" spans="1:6" ht="18.75" customHeight="1">
      <c r="A9" s="88"/>
      <c r="B9" s="89"/>
      <c r="C9" s="89"/>
      <c r="D9" s="96"/>
      <c r="E9" s="97"/>
      <c r="F9" s="97"/>
    </row>
    <row r="10" spans="1:6" ht="15">
      <c r="A10" s="88"/>
      <c r="B10" s="98" t="s">
        <v>547</v>
      </c>
      <c r="C10" s="98" t="s">
        <v>548</v>
      </c>
      <c r="D10" s="15"/>
      <c r="E10" s="99"/>
      <c r="F10" s="100"/>
    </row>
    <row r="11" spans="1:6" ht="12.75" customHeight="1">
      <c r="A11" s="88"/>
      <c r="B11" s="98"/>
      <c r="C11" s="98"/>
      <c r="D11" s="15"/>
      <c r="E11" s="99"/>
      <c r="F11" s="100"/>
    </row>
    <row r="12" spans="1:6" ht="15">
      <c r="A12" s="88"/>
      <c r="B12" s="101" t="s">
        <v>75</v>
      </c>
      <c r="C12" s="89" t="s">
        <v>549</v>
      </c>
      <c r="D12" s="15"/>
      <c r="E12" s="11">
        <f>SUM(E14:E23)</f>
        <v>44664</v>
      </c>
      <c r="F12" s="11">
        <f>SUM(F14:F23)</f>
        <v>31955</v>
      </c>
    </row>
    <row r="13" spans="1:6" ht="12.75" customHeight="1">
      <c r="A13" s="88"/>
      <c r="B13" s="98"/>
      <c r="C13" s="89"/>
      <c r="D13" s="15"/>
      <c r="E13" s="11"/>
      <c r="F13" s="12"/>
    </row>
    <row r="14" spans="1:6" ht="15">
      <c r="A14" s="88"/>
      <c r="B14" s="101" t="s">
        <v>115</v>
      </c>
      <c r="C14" s="89" t="s">
        <v>550</v>
      </c>
      <c r="D14" s="15"/>
      <c r="E14" s="12">
        <v>23005</v>
      </c>
      <c r="F14" s="12">
        <v>39418</v>
      </c>
    </row>
    <row r="15" spans="1:6" ht="15">
      <c r="A15" s="88"/>
      <c r="B15" s="101" t="s">
        <v>118</v>
      </c>
      <c r="C15" s="89" t="s">
        <v>551</v>
      </c>
      <c r="D15" s="15"/>
      <c r="E15" s="102">
        <v>-33</v>
      </c>
      <c r="F15" s="102">
        <v>-7</v>
      </c>
    </row>
    <row r="16" spans="1:6" ht="15">
      <c r="A16" s="88"/>
      <c r="B16" s="101" t="s">
        <v>121</v>
      </c>
      <c r="C16" s="89" t="s">
        <v>552</v>
      </c>
      <c r="D16" s="15"/>
      <c r="E16" s="12">
        <v>0</v>
      </c>
      <c r="F16" s="12">
        <v>0</v>
      </c>
    </row>
    <row r="17" spans="1:6" ht="15">
      <c r="A17" s="88"/>
      <c r="B17" s="101" t="s">
        <v>122</v>
      </c>
      <c r="C17" s="89" t="s">
        <v>72</v>
      </c>
      <c r="D17" s="15"/>
      <c r="E17" s="12">
        <v>2683</v>
      </c>
      <c r="F17" s="12">
        <v>3965</v>
      </c>
    </row>
    <row r="18" spans="1:6" ht="15">
      <c r="A18" s="88"/>
      <c r="B18" s="101" t="s">
        <v>553</v>
      </c>
      <c r="C18" s="89" t="s">
        <v>554</v>
      </c>
      <c r="D18" s="15"/>
      <c r="E18" s="12">
        <v>38329</v>
      </c>
      <c r="F18" s="12">
        <v>31607</v>
      </c>
    </row>
    <row r="19" spans="1:6" ht="15">
      <c r="A19" s="88"/>
      <c r="B19" s="101" t="s">
        <v>553</v>
      </c>
      <c r="C19" s="89" t="s">
        <v>555</v>
      </c>
      <c r="D19" s="15"/>
      <c r="E19" s="12">
        <v>0</v>
      </c>
      <c r="F19" s="12">
        <v>0</v>
      </c>
    </row>
    <row r="20" spans="1:6" ht="15">
      <c r="A20" s="88"/>
      <c r="B20" s="101" t="s">
        <v>556</v>
      </c>
      <c r="C20" s="89" t="s">
        <v>557</v>
      </c>
      <c r="D20" s="15"/>
      <c r="E20" s="102">
        <v>-14365</v>
      </c>
      <c r="F20" s="102">
        <v>-13250</v>
      </c>
    </row>
    <row r="21" spans="1:6" ht="15">
      <c r="A21" s="88"/>
      <c r="B21" s="101" t="s">
        <v>558</v>
      </c>
      <c r="C21" s="89" t="s">
        <v>559</v>
      </c>
      <c r="D21" s="15"/>
      <c r="E21" s="102">
        <v>-251</v>
      </c>
      <c r="F21" s="12">
        <v>0</v>
      </c>
    </row>
    <row r="22" spans="1:6" ht="15">
      <c r="A22" s="88"/>
      <c r="B22" s="101" t="s">
        <v>560</v>
      </c>
      <c r="C22" s="89" t="s">
        <v>561</v>
      </c>
      <c r="D22" s="15"/>
      <c r="E22" s="12">
        <v>0</v>
      </c>
      <c r="F22" s="12">
        <v>0</v>
      </c>
    </row>
    <row r="23" spans="1:6" ht="15">
      <c r="A23" s="88"/>
      <c r="B23" s="101" t="s">
        <v>562</v>
      </c>
      <c r="C23" s="89" t="s">
        <v>495</v>
      </c>
      <c r="D23" s="14" t="s">
        <v>171</v>
      </c>
      <c r="E23" s="102">
        <v>-4704</v>
      </c>
      <c r="F23" s="102">
        <f>-30536+38+869-149</f>
        <v>-29778</v>
      </c>
    </row>
    <row r="24" spans="1:6" ht="12.75" customHeight="1">
      <c r="A24" s="88"/>
      <c r="B24" s="89"/>
      <c r="C24" s="89"/>
      <c r="D24" s="15"/>
      <c r="E24" s="11"/>
      <c r="F24" s="11"/>
    </row>
    <row r="25" spans="1:6" ht="15">
      <c r="A25" s="88"/>
      <c r="B25" s="101" t="s">
        <v>74</v>
      </c>
      <c r="C25" s="89" t="s">
        <v>563</v>
      </c>
      <c r="D25" s="15"/>
      <c r="E25" s="11">
        <f>SUM(E27:E35)</f>
        <v>84664</v>
      </c>
      <c r="F25" s="11">
        <f>SUM(F27:F35)</f>
        <v>27100</v>
      </c>
    </row>
    <row r="26" spans="1:6" ht="12.75" customHeight="1">
      <c r="A26" s="88"/>
      <c r="B26" s="89"/>
      <c r="C26" s="89"/>
      <c r="D26" s="15"/>
      <c r="E26" s="11"/>
      <c r="F26" s="11"/>
    </row>
    <row r="27" spans="1:8" ht="15">
      <c r="A27" s="88"/>
      <c r="B27" s="101" t="s">
        <v>564</v>
      </c>
      <c r="C27" s="89" t="s">
        <v>565</v>
      </c>
      <c r="D27" s="15"/>
      <c r="E27" s="102">
        <v>-32</v>
      </c>
      <c r="F27" s="12">
        <v>1168</v>
      </c>
      <c r="G27" s="103"/>
      <c r="H27" s="89"/>
    </row>
    <row r="28" spans="1:6" ht="15">
      <c r="A28" s="88"/>
      <c r="B28" s="101" t="s">
        <v>566</v>
      </c>
      <c r="C28" s="89" t="s">
        <v>567</v>
      </c>
      <c r="D28" s="15"/>
      <c r="E28" s="12">
        <v>0</v>
      </c>
      <c r="F28" s="12">
        <v>11385</v>
      </c>
    </row>
    <row r="29" spans="1:6" ht="15">
      <c r="A29" s="88"/>
      <c r="B29" s="101" t="s">
        <v>568</v>
      </c>
      <c r="C29" s="89" t="s">
        <v>569</v>
      </c>
      <c r="D29" s="15"/>
      <c r="E29" s="102">
        <v>-7301</v>
      </c>
      <c r="F29" s="102">
        <v>-4301</v>
      </c>
    </row>
    <row r="30" spans="1:6" ht="15">
      <c r="A30" s="88"/>
      <c r="B30" s="104" t="s">
        <v>570</v>
      </c>
      <c r="C30" s="89" t="s">
        <v>571</v>
      </c>
      <c r="D30" s="15"/>
      <c r="E30" s="12">
        <v>17044</v>
      </c>
      <c r="F30" s="12">
        <v>9165</v>
      </c>
    </row>
    <row r="31" spans="1:6" ht="15">
      <c r="A31" s="88"/>
      <c r="B31" s="101" t="s">
        <v>572</v>
      </c>
      <c r="C31" s="89" t="s">
        <v>573</v>
      </c>
      <c r="D31" s="12"/>
      <c r="E31" s="12">
        <v>0</v>
      </c>
      <c r="F31" s="12">
        <v>0</v>
      </c>
    </row>
    <row r="32" spans="1:6" ht="15">
      <c r="A32" s="88"/>
      <c r="B32" s="101" t="s">
        <v>574</v>
      </c>
      <c r="C32" s="89" t="s">
        <v>575</v>
      </c>
      <c r="D32" s="15"/>
      <c r="E32" s="12">
        <v>0</v>
      </c>
      <c r="F32" s="12">
        <v>0</v>
      </c>
    </row>
    <row r="33" spans="1:6" ht="15">
      <c r="A33" s="88"/>
      <c r="B33" s="101" t="s">
        <v>576</v>
      </c>
      <c r="C33" s="89" t="s">
        <v>577</v>
      </c>
      <c r="D33" s="15"/>
      <c r="E33" s="12">
        <v>0</v>
      </c>
      <c r="F33" s="12">
        <v>0</v>
      </c>
    </row>
    <row r="34" spans="1:6" ht="15">
      <c r="A34" s="88"/>
      <c r="B34" s="101" t="s">
        <v>578</v>
      </c>
      <c r="C34" s="89" t="s">
        <v>579</v>
      </c>
      <c r="D34" s="15"/>
      <c r="E34" s="12">
        <v>0</v>
      </c>
      <c r="F34" s="12">
        <v>0</v>
      </c>
    </row>
    <row r="35" spans="1:6" ht="15">
      <c r="A35" s="88"/>
      <c r="B35" s="101" t="s">
        <v>580</v>
      </c>
      <c r="C35" s="89" t="s">
        <v>581</v>
      </c>
      <c r="D35" s="14" t="s">
        <v>171</v>
      </c>
      <c r="E35" s="12">
        <v>74953</v>
      </c>
      <c r="F35" s="12">
        <v>9683</v>
      </c>
    </row>
    <row r="36" spans="1:6" ht="12.75" customHeight="1">
      <c r="A36" s="88"/>
      <c r="B36" s="98"/>
      <c r="C36" s="89"/>
      <c r="D36" s="105"/>
      <c r="E36" s="11"/>
      <c r="F36" s="11"/>
    </row>
    <row r="37" spans="1:6" ht="15">
      <c r="A37" s="88"/>
      <c r="B37" s="98" t="s">
        <v>43</v>
      </c>
      <c r="C37" s="89" t="s">
        <v>582</v>
      </c>
      <c r="D37" s="15"/>
      <c r="E37" s="11">
        <f>E12+E25</f>
        <v>129328</v>
      </c>
      <c r="F37" s="11">
        <f>F12+F25</f>
        <v>59055</v>
      </c>
    </row>
    <row r="38" spans="1:6" ht="12.75" customHeight="1">
      <c r="A38" s="88"/>
      <c r="B38" s="98"/>
      <c r="C38" s="89"/>
      <c r="D38" s="105"/>
      <c r="E38" s="11"/>
      <c r="F38" s="11"/>
    </row>
    <row r="39" spans="1:6" ht="15">
      <c r="A39" s="88"/>
      <c r="B39" s="98" t="s">
        <v>583</v>
      </c>
      <c r="C39" s="98" t="s">
        <v>584</v>
      </c>
      <c r="D39" s="105"/>
      <c r="E39" s="11"/>
      <c r="F39" s="11"/>
    </row>
    <row r="40" spans="1:6" ht="12.75" customHeight="1">
      <c r="A40" s="88"/>
      <c r="B40" s="89"/>
      <c r="C40" s="89"/>
      <c r="D40" s="105"/>
      <c r="E40" s="11"/>
      <c r="F40" s="11"/>
    </row>
    <row r="41" spans="1:6" ht="15">
      <c r="A41" s="88"/>
      <c r="B41" s="98" t="s">
        <v>51</v>
      </c>
      <c r="C41" s="89" t="s">
        <v>585</v>
      </c>
      <c r="D41" s="15"/>
      <c r="E41" s="106">
        <f>SUM(E43:E52)</f>
        <v>-3869</v>
      </c>
      <c r="F41" s="106">
        <f>SUM(F43:F52)</f>
        <v>-45320</v>
      </c>
    </row>
    <row r="42" spans="1:6" ht="12.75" customHeight="1">
      <c r="A42" s="88"/>
      <c r="B42" s="89"/>
      <c r="C42" s="89"/>
      <c r="D42" s="105"/>
      <c r="E42" s="11"/>
      <c r="F42" s="11"/>
    </row>
    <row r="43" spans="1:6" ht="15">
      <c r="A43" s="88"/>
      <c r="B43" s="107" t="s">
        <v>79</v>
      </c>
      <c r="C43" s="89" t="s">
        <v>586</v>
      </c>
      <c r="D43" s="14" t="s">
        <v>173</v>
      </c>
      <c r="E43" s="12">
        <v>0</v>
      </c>
      <c r="F43" s="102">
        <v>-2028</v>
      </c>
    </row>
    <row r="44" spans="1:6" ht="15">
      <c r="A44" s="88"/>
      <c r="B44" s="107" t="s">
        <v>80</v>
      </c>
      <c r="C44" s="89" t="s">
        <v>587</v>
      </c>
      <c r="D44" s="14" t="s">
        <v>174</v>
      </c>
      <c r="E44" s="12">
        <v>0</v>
      </c>
      <c r="F44" s="12">
        <v>0</v>
      </c>
    </row>
    <row r="45" spans="1:6" ht="15">
      <c r="A45" s="88"/>
      <c r="B45" s="107" t="s">
        <v>81</v>
      </c>
      <c r="C45" s="89" t="s">
        <v>588</v>
      </c>
      <c r="D45" s="15"/>
      <c r="E45" s="102">
        <v>-626</v>
      </c>
      <c r="F45" s="102">
        <f>-118-38</f>
        <v>-156</v>
      </c>
    </row>
    <row r="46" spans="1:6" ht="15">
      <c r="A46" s="88"/>
      <c r="B46" s="107" t="s">
        <v>139</v>
      </c>
      <c r="C46" s="89" t="s">
        <v>589</v>
      </c>
      <c r="D46" s="15"/>
      <c r="E46" s="12">
        <v>1</v>
      </c>
      <c r="F46" s="12">
        <v>149</v>
      </c>
    </row>
    <row r="47" spans="1:6" ht="15">
      <c r="A47" s="88"/>
      <c r="B47" s="107" t="s">
        <v>140</v>
      </c>
      <c r="C47" s="58" t="s">
        <v>590</v>
      </c>
      <c r="D47" s="15"/>
      <c r="E47" s="102">
        <v>-90</v>
      </c>
      <c r="F47" s="12">
        <v>0</v>
      </c>
    </row>
    <row r="48" spans="1:6" ht="15">
      <c r="A48" s="88"/>
      <c r="B48" s="107" t="s">
        <v>591</v>
      </c>
      <c r="C48" s="58" t="s">
        <v>592</v>
      </c>
      <c r="D48" s="15"/>
      <c r="E48" s="12">
        <v>0</v>
      </c>
      <c r="F48" s="12">
        <v>0</v>
      </c>
    </row>
    <row r="49" spans="1:6" ht="15">
      <c r="A49" s="88"/>
      <c r="B49" s="107" t="s">
        <v>593</v>
      </c>
      <c r="C49" s="89" t="s">
        <v>594</v>
      </c>
      <c r="D49" s="15"/>
      <c r="E49" s="102">
        <v>-93311</v>
      </c>
      <c r="F49" s="102">
        <v>-140414</v>
      </c>
    </row>
    <row r="50" spans="1:6" ht="15">
      <c r="A50" s="88"/>
      <c r="B50" s="107" t="s">
        <v>595</v>
      </c>
      <c r="C50" s="89" t="s">
        <v>596</v>
      </c>
      <c r="D50" s="15"/>
      <c r="E50" s="12">
        <v>90157</v>
      </c>
      <c r="F50" s="12">
        <v>97129</v>
      </c>
    </row>
    <row r="51" spans="1:6" ht="15">
      <c r="A51" s="88"/>
      <c r="B51" s="107" t="s">
        <v>597</v>
      </c>
      <c r="C51" s="89" t="s">
        <v>561</v>
      </c>
      <c r="D51" s="15"/>
      <c r="E51" s="12">
        <v>0</v>
      </c>
      <c r="F51" s="12">
        <v>0</v>
      </c>
    </row>
    <row r="52" spans="1:6" ht="15">
      <c r="A52" s="88"/>
      <c r="B52" s="107" t="s">
        <v>598</v>
      </c>
      <c r="C52" s="89" t="s">
        <v>495</v>
      </c>
      <c r="D52" s="15"/>
      <c r="E52" s="12">
        <v>0</v>
      </c>
      <c r="F52" s="12">
        <v>0</v>
      </c>
    </row>
    <row r="53" spans="1:6" ht="12.75" customHeight="1">
      <c r="A53" s="88"/>
      <c r="B53" s="89"/>
      <c r="C53" s="89"/>
      <c r="D53" s="15"/>
      <c r="E53" s="11"/>
      <c r="F53" s="11"/>
    </row>
    <row r="54" spans="1:6" ht="15">
      <c r="A54" s="88"/>
      <c r="B54" s="98" t="s">
        <v>599</v>
      </c>
      <c r="C54" s="98" t="s">
        <v>600</v>
      </c>
      <c r="D54" s="15"/>
      <c r="E54" s="11"/>
      <c r="F54" s="11"/>
    </row>
    <row r="55" spans="1:6" ht="12.75" customHeight="1">
      <c r="A55" s="88"/>
      <c r="B55" s="89"/>
      <c r="C55" s="89"/>
      <c r="D55" s="15"/>
      <c r="E55" s="11"/>
      <c r="F55" s="11"/>
    </row>
    <row r="56" spans="1:6" ht="15">
      <c r="A56" s="88"/>
      <c r="B56" s="98" t="s">
        <v>50</v>
      </c>
      <c r="C56" s="89" t="s">
        <v>601</v>
      </c>
      <c r="D56" s="15"/>
      <c r="E56" s="106">
        <f>SUM(E58:E64)</f>
        <v>-19984</v>
      </c>
      <c r="F56" s="106">
        <f>SUM(F58:F64)</f>
        <v>-20613</v>
      </c>
    </row>
    <row r="57" spans="1:6" ht="12.75" customHeight="1">
      <c r="A57" s="88"/>
      <c r="B57" s="98"/>
      <c r="C57" s="89"/>
      <c r="D57" s="15"/>
      <c r="E57" s="11"/>
      <c r="F57" s="11"/>
    </row>
    <row r="58" spans="1:6" ht="15">
      <c r="A58" s="88"/>
      <c r="B58" s="107" t="s">
        <v>82</v>
      </c>
      <c r="C58" s="89" t="s">
        <v>602</v>
      </c>
      <c r="D58" s="15"/>
      <c r="E58" s="12">
        <v>0</v>
      </c>
      <c r="F58" s="12">
        <v>0</v>
      </c>
    </row>
    <row r="59" spans="1:6" ht="15">
      <c r="A59" s="88"/>
      <c r="B59" s="107" t="s">
        <v>85</v>
      </c>
      <c r="C59" s="89" t="s">
        <v>603</v>
      </c>
      <c r="D59" s="15"/>
      <c r="E59" s="12">
        <v>0</v>
      </c>
      <c r="F59" s="12">
        <v>0</v>
      </c>
    </row>
    <row r="60" spans="1:6" ht="18">
      <c r="A60" s="88"/>
      <c r="B60" s="107" t="s">
        <v>604</v>
      </c>
      <c r="C60" s="89" t="s">
        <v>660</v>
      </c>
      <c r="D60" s="15"/>
      <c r="E60" s="12">
        <v>0</v>
      </c>
      <c r="F60" s="12">
        <v>0</v>
      </c>
    </row>
    <row r="61" spans="1:6" ht="18">
      <c r="A61" s="88"/>
      <c r="B61" s="107" t="s">
        <v>605</v>
      </c>
      <c r="C61" s="89" t="s">
        <v>661</v>
      </c>
      <c r="D61" s="15"/>
      <c r="E61" s="102">
        <v>-19984</v>
      </c>
      <c r="F61" s="102">
        <v>-20613</v>
      </c>
    </row>
    <row r="62" spans="1:6" ht="15">
      <c r="A62" s="88"/>
      <c r="B62" s="107" t="s">
        <v>606</v>
      </c>
      <c r="C62" s="89" t="s">
        <v>607</v>
      </c>
      <c r="D62" s="15"/>
      <c r="E62" s="12">
        <v>0</v>
      </c>
      <c r="F62" s="12">
        <v>0</v>
      </c>
    </row>
    <row r="63" spans="1:6" ht="15">
      <c r="A63" s="88"/>
      <c r="B63" s="107" t="s">
        <v>608</v>
      </c>
      <c r="C63" s="89" t="s">
        <v>561</v>
      </c>
      <c r="D63" s="15"/>
      <c r="E63" s="12">
        <v>0</v>
      </c>
      <c r="F63" s="12">
        <v>0</v>
      </c>
    </row>
    <row r="64" spans="1:6" ht="15">
      <c r="A64" s="88"/>
      <c r="B64" s="107" t="s">
        <v>609</v>
      </c>
      <c r="C64" s="89" t="s">
        <v>495</v>
      </c>
      <c r="D64" s="14" t="s">
        <v>171</v>
      </c>
      <c r="E64" s="12">
        <v>0</v>
      </c>
      <c r="F64" s="12">
        <v>0</v>
      </c>
    </row>
    <row r="65" spans="1:6" ht="12.75" customHeight="1">
      <c r="A65" s="88"/>
      <c r="B65" s="101"/>
      <c r="C65" s="89"/>
      <c r="D65" s="15"/>
      <c r="E65" s="11"/>
      <c r="F65" s="11"/>
    </row>
    <row r="66" spans="1:6" ht="15">
      <c r="A66" s="88"/>
      <c r="B66" s="98" t="s">
        <v>49</v>
      </c>
      <c r="C66" s="89" t="s">
        <v>610</v>
      </c>
      <c r="D66" s="14" t="s">
        <v>171</v>
      </c>
      <c r="E66" s="106">
        <v>-2</v>
      </c>
      <c r="F66" s="106">
        <v>-15</v>
      </c>
    </row>
    <row r="67" spans="1:6" ht="12.75" customHeight="1">
      <c r="A67" s="88"/>
      <c r="B67" s="89"/>
      <c r="C67" s="89"/>
      <c r="D67" s="105"/>
      <c r="E67" s="11"/>
      <c r="F67" s="11"/>
    </row>
    <row r="68" spans="1:6" ht="15">
      <c r="A68" s="88"/>
      <c r="B68" s="98" t="s">
        <v>48</v>
      </c>
      <c r="C68" s="89" t="s">
        <v>611</v>
      </c>
      <c r="D68" s="15"/>
      <c r="E68" s="11">
        <f>E37+E41+E56+E66</f>
        <v>105473</v>
      </c>
      <c r="F68" s="106">
        <f>F37+F41+F56+F66</f>
        <v>-6893</v>
      </c>
    </row>
    <row r="69" spans="1:6" ht="12.75" customHeight="1">
      <c r="A69" s="88"/>
      <c r="B69" s="98"/>
      <c r="C69" s="98"/>
      <c r="D69" s="15"/>
      <c r="E69" s="11"/>
      <c r="F69" s="11"/>
    </row>
    <row r="70" spans="1:6" ht="18">
      <c r="A70" s="88"/>
      <c r="B70" s="98" t="s">
        <v>53</v>
      </c>
      <c r="C70" s="89" t="s">
        <v>662</v>
      </c>
      <c r="D70" s="14" t="s">
        <v>175</v>
      </c>
      <c r="E70" s="11">
        <f>F72</f>
        <v>134900</v>
      </c>
      <c r="F70" s="11">
        <v>141793</v>
      </c>
    </row>
    <row r="71" spans="1:6" ht="12.75" customHeight="1">
      <c r="A71" s="88"/>
      <c r="B71" s="98"/>
      <c r="C71" s="89"/>
      <c r="D71" s="15"/>
      <c r="E71" s="11"/>
      <c r="F71" s="11"/>
    </row>
    <row r="72" spans="1:6" ht="15">
      <c r="A72" s="92"/>
      <c r="B72" s="108" t="s">
        <v>52</v>
      </c>
      <c r="C72" s="93" t="s">
        <v>612</v>
      </c>
      <c r="D72" s="16" t="s">
        <v>176</v>
      </c>
      <c r="E72" s="13">
        <f>E68+E70</f>
        <v>240373</v>
      </c>
      <c r="F72" s="13">
        <f>F68+F70</f>
        <v>134900</v>
      </c>
    </row>
    <row r="73" spans="1:6" ht="15">
      <c r="A73" s="89"/>
      <c r="B73" s="89"/>
      <c r="C73" s="89"/>
      <c r="D73" s="91"/>
      <c r="E73" s="109"/>
      <c r="F73" s="109"/>
    </row>
  </sheetData>
  <mergeCells count="3">
    <mergeCell ref="B2:F2"/>
    <mergeCell ref="E5:F5"/>
    <mergeCell ref="B3:F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>Mali Tablolar (Aralık 2005)</dc:subject>
  <dc:creator/>
  <cp:keywords/>
  <dc:description/>
  <cp:lastModifiedBy>ekremk</cp:lastModifiedBy>
  <cp:lastPrinted>2006-03-02T13:47:19Z</cp:lastPrinted>
  <dcterms:created xsi:type="dcterms:W3CDTF">1998-01-12T17:06:50Z</dcterms:created>
  <dcterms:modified xsi:type="dcterms:W3CDTF">2006-04-12T10:46:47Z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2005-12-31T00:00:00Z</vt:lpwstr>
  </property>
  <property fmtid="{D5CDD505-2E9C-101B-9397-08002B2CF9AE}" pid="4" name="PublicationStartDa">
    <vt:lpwstr>2013-04-19T19:06:00Z</vt:lpwstr>
  </property>
</Properties>
</file>