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2" windowHeight="4968" tabRatio="601" activeTab="0"/>
  </bookViews>
  <sheets>
    <sheet name="a" sheetId="1" r:id="rId1"/>
    <sheet name="p" sheetId="2" r:id="rId2"/>
    <sheet name="nzm" sheetId="3" r:id="rId3"/>
    <sheet name="gt" sheetId="4" r:id="rId4"/>
    <sheet name="özkaynak" sheetId="5" r:id="rId5"/>
    <sheet name="nat" sheetId="6" r:id="rId6"/>
  </sheets>
  <definedNames>
    <definedName name="AS2DocOpenMode" hidden="1">"AS2DocumentEdit"</definedName>
    <definedName name="_xlnm.Print_Area" localSheetId="0">'a'!$A$1:$J$73</definedName>
    <definedName name="_xlnm.Print_Area" localSheetId="3">'gt'!$A$1:$H$93</definedName>
    <definedName name="_xlnm.Print_Area" localSheetId="1">'p'!$A$1:$J$71</definedName>
  </definedNames>
  <calcPr fullCalcOnLoad="1"/>
</workbook>
</file>

<file path=xl/sharedStrings.xml><?xml version="1.0" encoding="utf-8"?>
<sst xmlns="http://schemas.openxmlformats.org/spreadsheetml/2006/main" count="973" uniqueCount="684">
  <si>
    <t>Kasa</t>
  </si>
  <si>
    <t>Efektif Deposu</t>
  </si>
  <si>
    <t>Diğer</t>
  </si>
  <si>
    <t>Hisse Senetleri</t>
  </si>
  <si>
    <t xml:space="preserve">Diğer Menkul Değerler </t>
  </si>
  <si>
    <t>Kısa Vadeli</t>
  </si>
  <si>
    <t>Orta ve Uzun Vadeli</t>
  </si>
  <si>
    <t>FAİZ VE GELİR TAHAKKUK VE REESKONTLARI</t>
  </si>
  <si>
    <t>Kredilerin</t>
  </si>
  <si>
    <t>Menkul Değerlerin</t>
  </si>
  <si>
    <t>Finansal Kiralama Alacakları</t>
  </si>
  <si>
    <t>Kazanılmamış Gelirler ( - )</t>
  </si>
  <si>
    <t xml:space="preserve">Mali İştirakler </t>
  </si>
  <si>
    <t xml:space="preserve">Mali Olmayan İştirakler </t>
  </si>
  <si>
    <t>Mali Ortaklıklar</t>
  </si>
  <si>
    <t>Mali Olmayan Ortaklıklar</t>
  </si>
  <si>
    <t>Defter Değeri</t>
  </si>
  <si>
    <t>Birikmiş Amortismanlar ( - )</t>
  </si>
  <si>
    <t>Tasarruf Mevduatı</t>
  </si>
  <si>
    <t>Resmi Kuruluşlar Mevduatı</t>
  </si>
  <si>
    <t>Ticari Kuruluşlar Mevduatı</t>
  </si>
  <si>
    <t>Diğer Kuruluşlar Mevduatı</t>
  </si>
  <si>
    <t>Döviz Tevdiat Hesabı</t>
  </si>
  <si>
    <t>ALINAN KREDİLER</t>
  </si>
  <si>
    <t>Alınan Diğer Krediler</t>
  </si>
  <si>
    <t>FONLAR</t>
  </si>
  <si>
    <t>Bonolar</t>
  </si>
  <si>
    <t>Varlığa Dayalı Menkul Kıymetler</t>
  </si>
  <si>
    <t>Tahviller</t>
  </si>
  <si>
    <t>FAİZ VE GİDER REESKONTLARI</t>
  </si>
  <si>
    <t>Mevduatın</t>
  </si>
  <si>
    <t>Alınan Kredilerin</t>
  </si>
  <si>
    <t>Finansal Kiralama Borçları</t>
  </si>
  <si>
    <t>Ertelenmiş Finansal Kiralama Giderleri ( - )</t>
  </si>
  <si>
    <t>ÖDENECEK VERGİ, RESİM, HARÇ VE PRİMLER</t>
  </si>
  <si>
    <t>KARŞILIKLAR</t>
  </si>
  <si>
    <t>Kıdem Tazminatı Karşılığı</t>
  </si>
  <si>
    <t>Vergi Karşılığı</t>
  </si>
  <si>
    <t>Diğer Karşılıklar</t>
  </si>
  <si>
    <t>Kredilerden Alınan Faizler</t>
  </si>
  <si>
    <t>Bankalardan Alınan Faizler</t>
  </si>
  <si>
    <t>Mevduata Verilen Faizler</t>
  </si>
  <si>
    <t xml:space="preserve">Kullanılan Kredilere Verilen Faizler </t>
  </si>
  <si>
    <t>I.</t>
  </si>
  <si>
    <t>Şerefiye</t>
  </si>
  <si>
    <t>BANKALAR VE DİĞER MALİ KURULUŞLAR</t>
  </si>
  <si>
    <t>Bankalar</t>
  </si>
  <si>
    <t>Diğer Mali Kuruluşlar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</si>
  <si>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</si>
  <si>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</si>
  <si>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</si>
  <si>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</si>
  <si>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</si>
  <si>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</si>
  <si>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</si>
  <si>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</si>
  <si>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</si>
  <si>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</si>
  <si>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</si>
  <si>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</si>
  <si>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</si>
  <si>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</si>
  <si>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</si>
  <si>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</si>
  <si>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</si>
  <si>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</si>
  <si>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NET ÜCRET VE KOMİSYON GELİRLERİ</t>
  </si>
  <si>
    <t>TEMETTÜ GELİRLERİ</t>
  </si>
  <si>
    <t>Alım Satım Amaçlı Menkul Değerlerden</t>
  </si>
  <si>
    <t>Satılmaya Hazır Menkul Değerlerden</t>
  </si>
  <si>
    <t>DİĞER FAALİYET GELİRLERİ</t>
  </si>
  <si>
    <t xml:space="preserve">XI. </t>
  </si>
  <si>
    <t>Alınan Ücret ve Komisyonlar</t>
  </si>
  <si>
    <t>Verilen Ücret ve Komisyonlar</t>
  </si>
  <si>
    <t>1.2</t>
  </si>
  <si>
    <t>1.1</t>
  </si>
  <si>
    <t>1.3</t>
  </si>
  <si>
    <t>1.4</t>
  </si>
  <si>
    <t xml:space="preserve">T.C. Merkez Bankası </t>
  </si>
  <si>
    <t>2.1</t>
  </si>
  <si>
    <t>2.2</t>
  </si>
  <si>
    <t>2.3</t>
  </si>
  <si>
    <t>3.1</t>
  </si>
  <si>
    <t>3.1.1</t>
  </si>
  <si>
    <t>3.1.2</t>
  </si>
  <si>
    <t>3.2</t>
  </si>
  <si>
    <t>Yurtiçi Bankalar</t>
  </si>
  <si>
    <t>5.1</t>
  </si>
  <si>
    <t>5.2</t>
  </si>
  <si>
    <t>9.1</t>
  </si>
  <si>
    <t>9.2</t>
  </si>
  <si>
    <t>10.1</t>
  </si>
  <si>
    <t>10.2</t>
  </si>
  <si>
    <t>11.1</t>
  </si>
  <si>
    <t>11.2</t>
  </si>
  <si>
    <t>12.1</t>
  </si>
  <si>
    <t>12.2</t>
  </si>
  <si>
    <t>16.1</t>
  </si>
  <si>
    <t>17.1</t>
  </si>
  <si>
    <t>17.2</t>
  </si>
  <si>
    <t xml:space="preserve">DİĞER AKTİFLER  </t>
  </si>
  <si>
    <t>AKTİF KALEMLER</t>
  </si>
  <si>
    <t>AKTİF TOPLAMI</t>
  </si>
  <si>
    <t>1.5</t>
  </si>
  <si>
    <t>1.6</t>
  </si>
  <si>
    <t>1.7</t>
  </si>
  <si>
    <t>4.1</t>
  </si>
  <si>
    <t>4.2</t>
  </si>
  <si>
    <t>4.2.1</t>
  </si>
  <si>
    <t>4.2.2</t>
  </si>
  <si>
    <t>4.2.3</t>
  </si>
  <si>
    <t xml:space="preserve">MUHTELİF BORÇLAR  </t>
  </si>
  <si>
    <t>PASİF TOPLAMI</t>
  </si>
  <si>
    <t>PASİF KALEMLER</t>
  </si>
  <si>
    <t xml:space="preserve">MEVDUAT  </t>
  </si>
  <si>
    <t>1.1.1</t>
  </si>
  <si>
    <t>1.1.1.1</t>
  </si>
  <si>
    <t>1.1.1.2</t>
  </si>
  <si>
    <t>1.1.2</t>
  </si>
  <si>
    <t>1.1.2.1</t>
  </si>
  <si>
    <t>1.1.2.2</t>
  </si>
  <si>
    <t>1.1.3</t>
  </si>
  <si>
    <t>1.1.4</t>
  </si>
  <si>
    <t>1.3.1</t>
  </si>
  <si>
    <t>1.3.2</t>
  </si>
  <si>
    <t>1.3.3</t>
  </si>
  <si>
    <t>1.5.1</t>
  </si>
  <si>
    <t>1.5.2</t>
  </si>
  <si>
    <t>2.1.1</t>
  </si>
  <si>
    <t>2.1.2</t>
  </si>
  <si>
    <t>2.1.3</t>
  </si>
  <si>
    <t>2.1.4</t>
  </si>
  <si>
    <t>2.1.5</t>
  </si>
  <si>
    <t>2.1.6</t>
  </si>
  <si>
    <t>2.1.7</t>
  </si>
  <si>
    <t>2.3.1</t>
  </si>
  <si>
    <t>2.3.2</t>
  </si>
  <si>
    <t>2.3.3</t>
  </si>
  <si>
    <t>2.3.4</t>
  </si>
  <si>
    <t>2.4</t>
  </si>
  <si>
    <t>2.5</t>
  </si>
  <si>
    <t>4.1.1</t>
  </si>
  <si>
    <t>4.1.2</t>
  </si>
  <si>
    <t>4.1.3</t>
  </si>
  <si>
    <t>6.1</t>
  </si>
  <si>
    <t>6.2</t>
  </si>
  <si>
    <t>TP Kredilerden Alınan Faizler</t>
  </si>
  <si>
    <t>Kısa Vadeli Kredilerden</t>
  </si>
  <si>
    <t>Orta ve Uzun Vadeli Kredilerden</t>
  </si>
  <si>
    <t>YP Kredilerden Alınan Faizler</t>
  </si>
  <si>
    <t>Takipteki Alacaklardan Alınan Faizler</t>
  </si>
  <si>
    <t>Yurtiçi Bankalardan</t>
  </si>
  <si>
    <t>Yurtdışı Bankalardan</t>
  </si>
  <si>
    <t xml:space="preserve">Diğer Faiz Gelirleri  </t>
  </si>
  <si>
    <t xml:space="preserve">Diğer Faiz Giderleri  </t>
  </si>
  <si>
    <t>Tasarruf Mevduatına</t>
  </si>
  <si>
    <t xml:space="preserve">FAİZ GİDERLERİ  </t>
  </si>
  <si>
    <t>Resmi Kuruluşlar Mevduatına</t>
  </si>
  <si>
    <t>Ticari Kuruluşlar Mevduatına</t>
  </si>
  <si>
    <t>Diğer Kuruluşlar Mevduatına</t>
  </si>
  <si>
    <t>Döviz Tevdiat Hesaplarına</t>
  </si>
  <si>
    <t>Yurtiçi Bankalara</t>
  </si>
  <si>
    <t>Yurtdışı Bankalara</t>
  </si>
  <si>
    <t>Diğer Kuruluşlara</t>
  </si>
  <si>
    <t>Nakdi Kredilerden</t>
  </si>
  <si>
    <t>Gayri Nakdi Kredilerden</t>
  </si>
  <si>
    <t>Nakdi Kredilere Verilen</t>
  </si>
  <si>
    <t>Gayri Nakdi Kredilere Verilen</t>
  </si>
  <si>
    <t>11.3</t>
  </si>
  <si>
    <t>11.4</t>
  </si>
  <si>
    <t xml:space="preserve">FAİZ GELİRLERİ  </t>
  </si>
  <si>
    <t>(1)</t>
  </si>
  <si>
    <t>Dipnot</t>
  </si>
  <si>
    <t>(2)</t>
  </si>
  <si>
    <t>(3)</t>
  </si>
  <si>
    <t>(4)</t>
  </si>
  <si>
    <t>(5)</t>
  </si>
  <si>
    <t>16.2</t>
  </si>
  <si>
    <t>(6)</t>
  </si>
  <si>
    <t>(7)</t>
  </si>
  <si>
    <t>(8)</t>
  </si>
  <si>
    <t>(9)</t>
  </si>
  <si>
    <t>(10)</t>
  </si>
  <si>
    <t>(11)</t>
  </si>
  <si>
    <t>(12)</t>
  </si>
  <si>
    <t xml:space="preserve">MUHTELİF ALACAKLAR </t>
  </si>
  <si>
    <t>(13)</t>
  </si>
  <si>
    <t>(14)</t>
  </si>
  <si>
    <t>(15)</t>
  </si>
  <si>
    <t>(16)</t>
  </si>
  <si>
    <t>(17)</t>
  </si>
  <si>
    <t>3.2.1</t>
  </si>
  <si>
    <t>3.2.2</t>
  </si>
  <si>
    <t>4.3</t>
  </si>
  <si>
    <t>(19)</t>
  </si>
  <si>
    <t>PARA PİYASALARI</t>
  </si>
  <si>
    <t>GELİR VE GİDER KALEMLERİ</t>
  </si>
  <si>
    <t>Sigorta Teknik Karşılıkları (Net)</t>
  </si>
  <si>
    <t xml:space="preserve">XII. </t>
  </si>
  <si>
    <t>ALIM SATIM AMAÇLI MENKUL DEĞERLER (Net)</t>
  </si>
  <si>
    <t>Diğer Menkul Değerler</t>
  </si>
  <si>
    <t>Takipteki Krediler</t>
  </si>
  <si>
    <t>Özel Karşılıklar (-)</t>
  </si>
  <si>
    <t>ZORUNLU KARŞILIKLAR</t>
  </si>
  <si>
    <t>FAKTORİNG ALACAKLARI</t>
  </si>
  <si>
    <t>Kıymetli Madenler Depo Hesapları</t>
  </si>
  <si>
    <t>Bankalararası Mevduat</t>
  </si>
  <si>
    <t>Ödenmiş Sermaye</t>
  </si>
  <si>
    <t>Sermaye Yedekleri</t>
  </si>
  <si>
    <t>Hisse Senedi İhraç Primleri</t>
  </si>
  <si>
    <t>Hisse Senedi İptal Kârları</t>
  </si>
  <si>
    <t>Menkul Değerler Değer Artış Fonu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</si>
  <si>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</si>
  <si>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</si>
  <si>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</si>
  <si>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</si>
  <si>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</si>
  <si>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</si>
  <si>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Geçmiş Yıllar Kâr ve Zararları</t>
  </si>
  <si>
    <t>Dönem Net Kâr ve Zararı</t>
  </si>
  <si>
    <t>Kıymetli Maden Depo Hesaplarına</t>
  </si>
  <si>
    <t>BAĞLI ORTAKLIKLAR VE İŞTİRAKLERDEN KÂR/ZARAR</t>
  </si>
  <si>
    <t>DİĞER YABANCI KAYNAKLAR</t>
  </si>
  <si>
    <t>Repo İşlemlerinin</t>
  </si>
  <si>
    <t>VADEYE KADAR ELDE TUTULACAK MD (Net)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</si>
  <si>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</si>
  <si>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</si>
  <si>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</si>
  <si>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</si>
  <si>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Para Piyasası İşlemlerinden Alınan Faizler</t>
  </si>
  <si>
    <t>Para Piyasası İşlemlerine Verilen Faizler</t>
  </si>
  <si>
    <t>Kâr veya Zarar</t>
  </si>
  <si>
    <t>Yeniden Değerleme Fonu</t>
  </si>
  <si>
    <t>Yeniden Değerleme Değer Artışı</t>
  </si>
  <si>
    <t>ÖZKAYNAK LAR</t>
  </si>
  <si>
    <t>Olağanüstü Gelirler</t>
  </si>
  <si>
    <t>VERGİ SONRASI OLAĞANÜSTÜ KÂR/ZARAR</t>
  </si>
  <si>
    <t>17.1.1</t>
  </si>
  <si>
    <t>17.1.2</t>
  </si>
  <si>
    <t>DİĞER FALİYET GİDERLERİ (-)</t>
  </si>
  <si>
    <t>KREDİ VE DİĞER ALACAKLAR KARŞILIĞI (-)</t>
  </si>
  <si>
    <t>Vergi Öncesi Olağanüstü Net Kâr/Zarar</t>
  </si>
  <si>
    <t>NET TİCARİ KÂR / ZARAR</t>
  </si>
  <si>
    <t>Devlet Tahvili</t>
  </si>
  <si>
    <t>Hazine Bonosu</t>
  </si>
  <si>
    <t>6.3</t>
  </si>
  <si>
    <t>6.4</t>
  </si>
  <si>
    <t>8.1</t>
  </si>
  <si>
    <t>8.2</t>
  </si>
  <si>
    <t>15.1</t>
  </si>
  <si>
    <t>15.2</t>
  </si>
  <si>
    <t>15.3</t>
  </si>
  <si>
    <t>17.3</t>
  </si>
  <si>
    <t>1.5.3</t>
  </si>
  <si>
    <t xml:space="preserve">Alım Satım Amaçlı Menkul Değerlerden </t>
  </si>
  <si>
    <t xml:space="preserve">Satılmaya Hazır Menkul Değerlerden </t>
  </si>
  <si>
    <t xml:space="preserve">Vadeye Kadar Elde Tutulacak Menkul Değerlerden </t>
  </si>
  <si>
    <t xml:space="preserve">(2) </t>
  </si>
  <si>
    <t>İMKB Takasbank Piyasasından Alacaklar</t>
  </si>
  <si>
    <t>Ters Repo İşlemlerinden Alacaklar</t>
  </si>
  <si>
    <t>Bankalararası Para Piyasalarından Alınan Borçlar</t>
  </si>
  <si>
    <t>İMKB Takasbank Piyasasından Alınan Borçlar</t>
  </si>
  <si>
    <t>Repo İşlemlerinden Sağlanan Fonlar</t>
  </si>
  <si>
    <t>TP</t>
  </si>
  <si>
    <t>YP</t>
  </si>
  <si>
    <t>Bankalararası Para Piyasasından Alacaklar</t>
  </si>
  <si>
    <t xml:space="preserve">Toplam </t>
  </si>
  <si>
    <t>SERMAYE BENZERİ KREDİLER</t>
  </si>
  <si>
    <t xml:space="preserve">XIII. </t>
  </si>
  <si>
    <t>Genel Karşılıklar</t>
  </si>
  <si>
    <t>8.1.1</t>
  </si>
  <si>
    <t>8.1.2</t>
  </si>
  <si>
    <t>8.1.3</t>
  </si>
  <si>
    <t xml:space="preserve">Yurtdışı Bankalar </t>
  </si>
  <si>
    <t>T.C. Merkez Bankası Kredileri</t>
  </si>
  <si>
    <t>Kaynak Kul. Destekleme Fonundan  Alınan Primler</t>
  </si>
  <si>
    <t>T.C. Merkez Bankasından</t>
  </si>
  <si>
    <t>Yurtiçi Banka ve Kuruluşlardan</t>
  </si>
  <si>
    <t>Yurtdışı Banka, Kuruluş ve Fonlardan</t>
  </si>
  <si>
    <t>T.C. Merkez Bankasına</t>
  </si>
  <si>
    <t>Olağanüstü Kâra İlişkin Vergi Karşılığı (-)</t>
  </si>
  <si>
    <t>Olağanüstü Giderler (-)</t>
  </si>
  <si>
    <t>FAKTORİNG BORÇLARI</t>
  </si>
  <si>
    <t xml:space="preserve">İHRAÇ EDİLEN MENKUL KIYMETLER (Net)  </t>
  </si>
  <si>
    <t>FİNANSAL KİRALAMA BORÇLARI (Net)</t>
  </si>
  <si>
    <t xml:space="preserve">SATILMAYA HAZIR MENKUL DEĞERLER (Net)  </t>
  </si>
  <si>
    <t xml:space="preserve">KONSOLİDASYON DIŞI İŞTİRAKLER (Net)  </t>
  </si>
  <si>
    <t xml:space="preserve">KONSOLİDASYON DIŞI BAĞLI ORTAKLIKLAR (Net) </t>
  </si>
  <si>
    <t xml:space="preserve">KONSOLİDASYON DIŞI DİĞER YATIRIMLAR (Net)  </t>
  </si>
  <si>
    <t>FİNANSAL KİRALAMA ALACAKLARI (Net)</t>
  </si>
  <si>
    <t xml:space="preserve">MADDİ DURAN VARLIKLAR (Net) </t>
  </si>
  <si>
    <t>MADDİ OLMAYAN DURAN VARLIKLAR (Net)</t>
  </si>
  <si>
    <t>NET FAİZ GELİRİ  (I - II)</t>
  </si>
  <si>
    <t>2.3.5</t>
  </si>
  <si>
    <t>Diğer Kamu Borçlanma Senetleri</t>
  </si>
  <si>
    <t>3.1.3</t>
  </si>
  <si>
    <t>Yurtdışı Merkez ve Şubeler</t>
  </si>
  <si>
    <t>KREDİLER</t>
  </si>
  <si>
    <t>Diğer  Kamu Borçlanma Senetleri</t>
  </si>
  <si>
    <t xml:space="preserve">Ödenmiş Sermaye Enflasyon Düzeltme Farkı </t>
  </si>
  <si>
    <t>Bankalararası Mevduata</t>
  </si>
  <si>
    <t>İhraç Edilen Menkul Kıymetlere Verilen Faizler</t>
  </si>
  <si>
    <t>Sermaye Piyasası İşlemleri Kârı/Zararı (Net)</t>
  </si>
  <si>
    <t>6.1.1</t>
  </si>
  <si>
    <t>Sermaye Piyasası İşlemleri Kârı</t>
  </si>
  <si>
    <t>6.1.1.1</t>
  </si>
  <si>
    <t>Türev Finansal Araçlardan Kârlar</t>
  </si>
  <si>
    <t>6.1.1.2</t>
  </si>
  <si>
    <t>Sermaye Piyasası İşlemleri Zararı (-)</t>
  </si>
  <si>
    <t xml:space="preserve">Türev Finansal Araçlardan Zararlar </t>
  </si>
  <si>
    <t>Kambiyo İşlemleri Kârı/Zararı (Net)</t>
  </si>
  <si>
    <t>6.2.1</t>
  </si>
  <si>
    <t>Kambiyo Kârı</t>
  </si>
  <si>
    <t>6.2.2</t>
  </si>
  <si>
    <t>Kambiyo Zararı (-)</t>
  </si>
  <si>
    <t xml:space="preserve">FAALİYET GELİRLERİ TOPLAMI (III+IV+V+VI+VII) </t>
  </si>
  <si>
    <t>FAALİYET KÂRI (VIII-IX-X)</t>
  </si>
  <si>
    <t>NET PARASAL POZİSYON KÂRI/ZARARI</t>
  </si>
  <si>
    <t>VERGİ ÖNCESİ KÂR (XI+XII+XIII)</t>
  </si>
  <si>
    <t>NET DÖNEM KÂRI/ZARARI (XVI+XVII+XVIII)</t>
  </si>
  <si>
    <t>(18)</t>
  </si>
  <si>
    <t>ERTELENMİŞ VERGİ PASİFİ</t>
  </si>
  <si>
    <t>Diğer Sermaye Piyasası İşlemleri Kârı</t>
  </si>
  <si>
    <t xml:space="preserve">Diğer Sermaye Piyasası İşlemleri Zararı </t>
  </si>
  <si>
    <t>1.3.4</t>
  </si>
  <si>
    <t>Cari Vergi Karşılığı</t>
  </si>
  <si>
    <t>Ertelenmiş Vergi Karşılığı</t>
  </si>
  <si>
    <t>Yurtdışı Merkez ve Şubelerden</t>
  </si>
  <si>
    <t>6.2.1.2</t>
  </si>
  <si>
    <t>12.3</t>
  </si>
  <si>
    <t>12.4</t>
  </si>
  <si>
    <t>12.5</t>
  </si>
  <si>
    <t xml:space="preserve">ERTELENMİŞ VERGİ AKTİFİ </t>
  </si>
  <si>
    <t>BİN YENİ TÜRK LİRASI</t>
  </si>
  <si>
    <t>TOPLAM</t>
  </si>
  <si>
    <t>A. BİLANÇO DIŞI YÜKÜMLÜLÜKLER (I+II+III)</t>
  </si>
  <si>
    <t>GARANTİ ve KEFALETLER</t>
  </si>
  <si>
    <t>(1), (5)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</si>
  <si>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</si>
  <si>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</si>
  <si>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</si>
  <si>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</si>
  <si>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</si>
  <si>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</si>
  <si>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</si>
  <si>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</si>
  <si>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</si>
  <si>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</si>
  <si>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</si>
  <si>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</si>
  <si>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</si>
  <si>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</si>
  <si>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</si>
  <si>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</si>
  <si>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</si>
  <si>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</si>
  <si>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</si>
  <si>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</si>
  <si>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</si>
  <si>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</si>
  <si>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</si>
  <si>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</si>
  <si>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</si>
  <si>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</si>
  <si>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</si>
  <si>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</si>
  <si>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</si>
  <si>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</si>
  <si>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</si>
  <si>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</si>
  <si>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</si>
  <si>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</si>
  <si>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</si>
  <si>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</si>
  <si>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</si>
  <si>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</si>
  <si>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</si>
  <si>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</si>
  <si>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Vadeli, Aktif Değer Alım Taahhütleri</t>
  </si>
  <si>
    <t>2.1.2.</t>
  </si>
  <si>
    <t>Vadeli, Mevduat Al.-Sat. Taahhütleri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</si>
  <si>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</si>
  <si>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</si>
  <si>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</si>
  <si>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</si>
  <si>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</si>
  <si>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</si>
  <si>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</si>
  <si>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</si>
  <si>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</si>
  <si>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Çekler İçin Ödeme Taahhütlerimiz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</si>
  <si>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</si>
  <si>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</si>
  <si>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</si>
  <si>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</si>
  <si>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</si>
  <si>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</si>
  <si>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</si>
  <si>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</si>
  <si>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</si>
  <si>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</si>
  <si>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</si>
  <si>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</si>
  <si>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</si>
  <si>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</si>
  <si>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</si>
  <si>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</si>
  <si>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</si>
  <si>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3.1.</t>
  </si>
  <si>
    <t>Vadeli Döviz Alım-Satım İşlemleri</t>
  </si>
  <si>
    <t>3.1.1.</t>
  </si>
  <si>
    <t>Vadeli Döviz Alım İşlemleri</t>
  </si>
  <si>
    <t>3.1.2.</t>
  </si>
  <si>
    <t>Vadeli Döviz Satım İşlemleri</t>
  </si>
  <si>
    <t>3.2.</t>
  </si>
  <si>
    <t>Para ve Faiz Swap İşlemleri</t>
  </si>
  <si>
    <t>3.2.1.</t>
  </si>
  <si>
    <t>Swap Para Alım İşlemleri</t>
  </si>
  <si>
    <t>3.2.2.</t>
  </si>
  <si>
    <t>Swap Para Satım İşlemleri</t>
  </si>
  <si>
    <t>3.2.3.</t>
  </si>
  <si>
    <t>Swap Faiz Alım İşlemleri</t>
  </si>
  <si>
    <t>3.2.4.</t>
  </si>
  <si>
    <t>Swap Faiz Satım İşlemleri</t>
  </si>
  <si>
    <t>3.3.</t>
  </si>
  <si>
    <t>Para, Faiz ve Menkul Değer Opsiyonları</t>
  </si>
  <si>
    <t>3.3.1.</t>
  </si>
  <si>
    <t>Para Alım Opsiyonları</t>
  </si>
  <si>
    <t>3.3.2.</t>
  </si>
  <si>
    <t>Para Satım Opsiyonları</t>
  </si>
  <si>
    <t>3.3.3.</t>
  </si>
  <si>
    <t>Faiz Alım Opsiyonları</t>
  </si>
  <si>
    <t>3.3.4.</t>
  </si>
  <si>
    <t>Faiz Satım Opsiyonları</t>
  </si>
  <si>
    <t>3.3.5.</t>
  </si>
  <si>
    <t>Menkul Değerler Alım Opsiyonları</t>
  </si>
  <si>
    <t>3.3.6.</t>
  </si>
  <si>
    <t>Menkul Değerler Satım Opsiyonları</t>
  </si>
  <si>
    <t>3.4.</t>
  </si>
  <si>
    <t>Futures Para İşlemleri</t>
  </si>
  <si>
    <t>3.4.1.</t>
  </si>
  <si>
    <t>Futures Para Alım İşlemleri</t>
  </si>
  <si>
    <t>3.4.2.</t>
  </si>
  <si>
    <t>Futures Para Satım İşlemleri</t>
  </si>
  <si>
    <t>3.5.</t>
  </si>
  <si>
    <t>Futures Faiz Alım-Satım İşlemleri</t>
  </si>
  <si>
    <t>3.5.1.</t>
  </si>
  <si>
    <t>Futures Faiz Alım İşlemleri</t>
  </si>
  <si>
    <t>3.5.2.</t>
  </si>
  <si>
    <t>Futures Faiz Satım İşlemleri</t>
  </si>
  <si>
    <t>3.6.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</si>
  <si>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</si>
  <si>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</si>
  <si>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</si>
  <si>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</si>
  <si>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</si>
  <si>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</si>
  <si>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</si>
  <si>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</si>
  <si>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</si>
  <si>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</si>
  <si>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</si>
  <si>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</si>
  <si>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</si>
  <si>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</si>
  <si>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</si>
  <si>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</si>
  <si>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</si>
  <si>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</si>
  <si>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</si>
  <si>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</si>
  <si>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</si>
  <si>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</si>
  <si>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</si>
  <si>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</si>
  <si>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</si>
  <si>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</si>
  <si>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</si>
  <si>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</si>
  <si>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</si>
  <si>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</si>
  <si>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</si>
  <si>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</si>
  <si>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</si>
  <si>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</si>
  <si>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</si>
  <si>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 xml:space="preserve">              BİN YENİ T Ü R K L İ R A S I</t>
  </si>
  <si>
    <t xml:space="preserve">       BİN YENİ TÜRK LİRAS I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</si>
  <si>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</si>
  <si>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</si>
  <si>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</si>
  <si>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</si>
  <si>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</si>
  <si>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</si>
  <si>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</si>
  <si>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</si>
  <si>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</si>
  <si>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</si>
  <si>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>Yeni. Değerleme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</si>
  <si>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</si>
  <si>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</si>
  <si>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</si>
  <si>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</si>
  <si>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</si>
  <si>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</si>
  <si>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</si>
  <si>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</si>
  <si>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</si>
  <si>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</si>
  <si>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Fonu</t>
  </si>
  <si>
    <t>Değer Artışı</t>
  </si>
  <si>
    <t>Değer Artış Fonu</t>
  </si>
  <si>
    <t>Özkaynak</t>
  </si>
  <si>
    <t>Önceki Dönem Sonu Bakiyesi</t>
  </si>
  <si>
    <t>Muhasebe Politikasında Yapılan Değişiklikler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</si>
  <si>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</si>
  <si>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</si>
  <si>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</si>
  <si>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</si>
  <si>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</si>
  <si>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</si>
  <si>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Sermaye Artırımı</t>
  </si>
  <si>
    <t>Nakden</t>
  </si>
  <si>
    <t>Menkul Değer Değer Artış Fonu</t>
  </si>
  <si>
    <t>6.5</t>
  </si>
  <si>
    <t>Ödenmiş Sermaye Enflasyon Düzeltme Farkı</t>
  </si>
  <si>
    <t>6.6</t>
  </si>
  <si>
    <t>Hisse Senedi İhracı</t>
  </si>
  <si>
    <t>6.7</t>
  </si>
  <si>
    <t xml:space="preserve">Kur Farkları </t>
  </si>
  <si>
    <t>6.8</t>
  </si>
  <si>
    <t xml:space="preserve">Hisse Senetlerine Dönüştürülebilir Tahviller </t>
  </si>
  <si>
    <t>Dönem Sonu Bakiyesi  (I+II+IV+V+VI+VII)</t>
  </si>
  <si>
    <t xml:space="preserve">Önceki Dönem Sonu Bakiyesi </t>
  </si>
  <si>
    <t>Dönem İçindeki Artışlar</t>
  </si>
  <si>
    <t>Satılmaya Hazır Menkul Kıymetlerden</t>
  </si>
  <si>
    <t>Net Rayiç Değer Kârı / Zararı</t>
  </si>
  <si>
    <t>Nakit Akış Riskinden Korunmadan</t>
  </si>
  <si>
    <t>Aktarılan Tutarlar</t>
  </si>
  <si>
    <t>Net Kâra Aktarılan Tutarlar</t>
  </si>
  <si>
    <t>Varlıklara Aktarılan Tutarlar</t>
  </si>
  <si>
    <t>Dönem Net Kârı</t>
  </si>
  <si>
    <t>7.1</t>
  </si>
  <si>
    <t xml:space="preserve">Dağıtılan Temettü  </t>
  </si>
  <si>
    <t>7.2</t>
  </si>
  <si>
    <t>Kur Farkları</t>
  </si>
  <si>
    <t>Hisse Senetlerine Dönüştürülebilir Tahviller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</si>
  <si>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</si>
  <si>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</si>
  <si>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</si>
  <si>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</si>
  <si>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</si>
  <si>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</si>
  <si>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</si>
  <si>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</si>
  <si>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</si>
  <si>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</si>
  <si>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</si>
  <si>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</si>
  <si>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</si>
  <si>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</si>
  <si>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Olağandışı Kalemler</t>
  </si>
  <si>
    <t>1.1.9</t>
  </si>
  <si>
    <t>Bankacılık Faaliyetleri Konusu Aktif ve Pasiflerdeki Değişim</t>
  </si>
  <si>
    <t>1.2.1</t>
  </si>
  <si>
    <t>Alım Satım Amaçlı Menkul Değerlerde Net (Artış) Azalış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</si>
  <si>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</si>
  <si>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</si>
  <si>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</si>
  <si>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</si>
  <si>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</si>
  <si>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</si>
  <si>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</si>
  <si>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</si>
  <si>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</si>
  <si>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</si>
  <si>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</si>
  <si>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</si>
  <si>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</si>
  <si>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</si>
  <si>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</si>
  <si>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</si>
  <si>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</si>
  <si>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</si>
  <si>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</si>
  <si>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</si>
  <si>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İktisap Edilen Bağlı Ortaklık ve İştirakler ve Diğer Yatırımlar </t>
  </si>
  <si>
    <t xml:space="preserve">Elden Çıkarılan Bağlı Ortaklık ve İştirakler ve Diğer Yatırımlar </t>
  </si>
  <si>
    <t xml:space="preserve">Satın Alınan Menkuller ve Gayrimenkuller </t>
  </si>
  <si>
    <t>Elden Çıkarılan Menkul ve Gayrimenkuller</t>
  </si>
  <si>
    <t>Elde Edilen Satılmaya Hazır Menkul Değerler</t>
  </si>
  <si>
    <t>2.6</t>
  </si>
  <si>
    <t>Elden Çıkarılan Satılmaya Hazır Menkul Değerler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</si>
  <si>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</si>
  <si>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</si>
  <si>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</si>
  <si>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</si>
  <si>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</si>
  <si>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2.10</t>
  </si>
  <si>
    <t>C.</t>
  </si>
  <si>
    <t>FİNANSMAN FAALİYETLERİNE İLİŞKİN NAKİT AKIMLARI</t>
  </si>
  <si>
    <t xml:space="preserve">Finansman Faaliyetlerinden Sağlanan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</si>
  <si>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</si>
  <si>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</si>
  <si>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</si>
  <si>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</si>
  <si>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</si>
  <si>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</si>
  <si>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</si>
  <si>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>3.7</t>
  </si>
  <si>
    <t xml:space="preserve">Döviz Kurundaki Değişimin Nakit ve Nakde Eşdeğer Varlıklar Üzerindeki Etkisi </t>
  </si>
  <si>
    <t>Nakit ve Nakde Eşdeğer Varlıklardaki Net Artış</t>
  </si>
  <si>
    <t xml:space="preserve">Dönem Sonundaki Nakit ve Nakde Eşdeğer Varlıklar </t>
  </si>
  <si>
    <t>VERGİ KARŞILIĞI (±)</t>
  </si>
  <si>
    <t>VERGİ SONRASI OLAĞAN FAALİYET KÂR/ZARARI (XIV±XV)</t>
  </si>
  <si>
    <t>8.3</t>
  </si>
  <si>
    <t>7.3</t>
  </si>
  <si>
    <t>8.4</t>
  </si>
  <si>
    <t>8.5</t>
  </si>
  <si>
    <t>8.6</t>
  </si>
  <si>
    <t>8.7</t>
  </si>
  <si>
    <t>8.8</t>
  </si>
  <si>
    <t>Dönem Sonu Bakiyesi  (I+II+IV+V+VI+VII+VIII+IX)</t>
  </si>
  <si>
    <t xml:space="preserve"> İMKB TAKAS VE SAKLAMA BANKASI A.Ş. BİLANÇOSU</t>
  </si>
  <si>
    <t>(30/06/2005)</t>
  </si>
  <si>
    <t>(31/12/2004)</t>
  </si>
  <si>
    <t xml:space="preserve"> İMKB TAKAS VE SAKLAMA BANKASI A.Ş. GELİR TABLOSU</t>
  </si>
  <si>
    <t xml:space="preserve"> İMKB TAKAS VE SAKLAMA BANKASI A.Ş. NAKİT AKIM TABLOSU</t>
  </si>
  <si>
    <t>6.1.2.1</t>
  </si>
  <si>
    <t>6.1.2</t>
  </si>
  <si>
    <t>31.12.2004</t>
  </si>
  <si>
    <t>Index</t>
  </si>
  <si>
    <t>RESTATED to 2005</t>
  </si>
  <si>
    <t>(30/09/2005)</t>
  </si>
  <si>
    <t>(01/01/2005-30/09/2005)</t>
  </si>
  <si>
    <t>(01/01/2004-30/09/2004)</t>
  </si>
  <si>
    <t>(01/07/2005-30/09/2005)</t>
  </si>
  <si>
    <t>(01/07/2004-30/09/2004)</t>
  </si>
  <si>
    <t>30.09.2004</t>
  </si>
  <si>
    <t>İMKB TAKAS VE SAKLAMA BANKASI A.Ş.</t>
  </si>
  <si>
    <t>BİLANÇO DIŞI YÜKÜMLÜLÜKLER TABLOSU</t>
  </si>
  <si>
    <t xml:space="preserve">CARİ DÖNEM </t>
  </si>
  <si>
    <t xml:space="preserve">ÖNCEKİ DÖNEM </t>
  </si>
  <si>
    <t>Bağımsız Sınırlı Denetimden Geçmiş</t>
  </si>
  <si>
    <t>Bağımsız Denetimden Geçmiş</t>
  </si>
  <si>
    <t>CARİ DÖNEM</t>
  </si>
  <si>
    <t>ÖNCEKİ DÖNEM</t>
  </si>
  <si>
    <t xml:space="preserve">İMKB TAKAS VE SAKLAMA BANKASI A.Ş. </t>
  </si>
  <si>
    <t>ÖZKAYNAK DEĞİŞİM TABLOSU</t>
  </si>
  <si>
    <t>Bağımsız Sınırlı 
Denetimden Geçmiş</t>
  </si>
  <si>
    <r>
      <t xml:space="preserve">İhraç Edilen Sermaye Araçları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</si>
  <si>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Temettü Ödemeleri</t>
    </r>
    <r>
      <rPr>
        <vertAlign val="superscript"/>
        <sz val="11"/>
        <rFont val="Times New Roman"/>
        <family val="1"/>
      </rPr>
      <t xml:space="preserve"> </t>
    </r>
  </si>
  <si>
    <r>
      <t>Dönem Başındaki Nakit ve Nakde Eşdeğer Varlıklar</t>
    </r>
    <r>
      <rPr>
        <vertAlign val="superscript"/>
        <sz val="11"/>
        <rFont val="Times New Roman"/>
        <family val="1"/>
      </rPr>
      <t xml:space="preserve"> </t>
    </r>
  </si>
  <si>
    <t>15.2.1</t>
  </si>
  <si>
    <t>15.2.2</t>
  </si>
  <si>
    <t>15.2.3</t>
  </si>
  <si>
    <t>15.2.4</t>
  </si>
  <si>
    <t>15.2.5</t>
  </si>
  <si>
    <t>15.2.6</t>
  </si>
  <si>
    <t>15.2.7</t>
  </si>
  <si>
    <t>15.3.1</t>
  </si>
  <si>
    <t>15.3.2</t>
  </si>
  <si>
    <t>15.3.3</t>
  </si>
  <si>
    <t>15.3.4</t>
  </si>
  <si>
    <t>15.4</t>
  </si>
  <si>
    <t>15.4.1</t>
  </si>
  <si>
    <t>15.4.2</t>
  </si>
  <si>
    <t xml:space="preserve">Sezai BEKGÖZ                                       Emin ÇATANA             </t>
  </si>
  <si>
    <t xml:space="preserve">Ahmet ÇAKIRSOY                         </t>
  </si>
  <si>
    <t xml:space="preserve">İç Denetimden Sorumlu                            Genel Müdür </t>
  </si>
  <si>
    <t xml:space="preserve">Genel Müdür Yrd.                          </t>
  </si>
  <si>
    <t>Yönetim Kurulu Üyesi</t>
  </si>
  <si>
    <t>Seçkin PİNÇE</t>
  </si>
  <si>
    <t xml:space="preserve"> Muhasebe Müdür Yrd. </t>
  </si>
  <si>
    <t xml:space="preserve">Sezai BEKGÖZ                                                 Emin ÇATANA             </t>
  </si>
  <si>
    <t xml:space="preserve">İç Denetimden Sorumlu                                    Genel Müdür </t>
  </si>
  <si>
    <t xml:space="preserve">Sezai BEKGÖZ                                            Emin ÇATANA             </t>
  </si>
  <si>
    <t xml:space="preserve">İç Denetimden Sorumlu                               Genel Müdür </t>
  </si>
  <si>
    <t xml:space="preserve">Sezai BEKGÖZ                                                  </t>
  </si>
  <si>
    <t xml:space="preserve">Emin ÇATANA  </t>
  </si>
  <si>
    <t xml:space="preserve">İç Denetimden Sorumlu                        </t>
  </si>
  <si>
    <t xml:space="preserve">Genel Müdür </t>
  </si>
  <si>
    <t xml:space="preserve">Sezai BEKGÖZ                                                  Emin ÇATANA             </t>
  </si>
  <si>
    <t xml:space="preserve">İç Denetimden Sorumlu                                      Genel Müdür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</si>
</sst>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YTL&quot;_-;#,##0\ &quot;YTL&quot;\-"/>
    <numFmt numFmtId="165" formatCode="#,##0\ &quot;YTL&quot;_-;[Red]#,##0\ &quot;YTL&quot;\-"/>
    <numFmt numFmtId="166" formatCode="#,##0.00\ &quot;YTL&quot;_-;#,##0.00\ &quot;YTL&quot;\-"/>
    <numFmt numFmtId="167" formatCode="#,##0.00\ &quot;YTL&quot;_-;[Red]#,##0.00\ &quot;YTL&quot;\-"/>
    <numFmt numFmtId="168" formatCode="_-* #,##0\ &quot;YTL&quot;_-;_-* #,##0\ &quot;YTL&quot;\-;_-* &quot;-&quot;\ &quot;YTL&quot;_-;_-@_-"/>
    <numFmt numFmtId="169" formatCode="_-* #,##0\ _Y_T_L_-;_-* #,##0\ _Y_T_L\-;_-* &quot;-&quot;\ _Y_T_L_-;_-@_-"/>
    <numFmt numFmtId="170" formatCode="_-* #,##0.00\ &quot;YTL&quot;_-;_-* #,##0.00\ &quot;YTL&quot;\-;_-* &quot;-&quot;??\ &quot;YTL&quot;_-;_-@_-"/>
    <numFmt numFmtId="171" formatCode="_-* #,##0.00\ _Y_T_L_-;_-* #,##0.00\ _Y_T_L\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??_);_(@_)"/>
    <numFmt numFmtId="188" formatCode="_(* #,##0.0_);_(* \(#,##0.0\);_(* &quot;-&quot;??_);_(@_)"/>
    <numFmt numFmtId="189" formatCode="#,##0.0;[Red]\-#,##0.0"/>
    <numFmt numFmtId="190" formatCode="#,##0.000;[Red]\-#,##0.000"/>
    <numFmt numFmtId="191" formatCode="#,##0\ _T_L;[Red]\(#,##0\)"/>
    <numFmt numFmtId="192" formatCode="#,##0.00\ _T_L;\(#,##0\)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0"/>
    </font>
    <font>
      <b/>
      <sz val="11"/>
      <name val="Times New Roman Tur"/>
      <family val="0"/>
    </font>
    <font>
      <sz val="11"/>
      <name val="Times New Roman Tur"/>
      <family val="0"/>
    </font>
    <font>
      <b/>
      <sz val="11"/>
      <name val="MS Sans Serif"/>
      <family val="0"/>
    </font>
    <font>
      <vertAlign val="superscript"/>
      <sz val="11"/>
      <name val="Times New Roman"/>
      <family val="1"/>
    </font>
    <font>
      <sz val="10"/>
      <name val="Arial"/>
      <family val="2"/>
    </font>
    <font>
      <sz val="12"/>
      <name val="MS Sans Serif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 quotePrefix="1">
      <alignment horizontal="center" vertical="justify"/>
    </xf>
    <xf numFmtId="0" fontId="8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 vertical="justify"/>
    </xf>
    <xf numFmtId="0" fontId="6" fillId="0" borderId="6" xfId="0" applyFont="1" applyFill="1" applyBorder="1" applyAlignment="1">
      <alignment/>
    </xf>
    <xf numFmtId="0" fontId="6" fillId="0" borderId="3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0" fillId="0" borderId="3" xfId="0" applyFont="1" applyFill="1" applyBorder="1" applyAlignment="1">
      <alignment horizontal="left" vertical="justify"/>
    </xf>
    <xf numFmtId="0" fontId="0" fillId="0" borderId="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15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 quotePrefix="1">
      <alignment horizontal="left" vertical="justify"/>
    </xf>
    <xf numFmtId="0" fontId="7" fillId="0" borderId="4" xfId="0" applyFont="1" applyFill="1" applyBorder="1" applyAlignment="1">
      <alignment horizontal="justify" vertical="justify"/>
    </xf>
    <xf numFmtId="0" fontId="8" fillId="0" borderId="4" xfId="0" applyFont="1" applyFill="1" applyBorder="1" applyAlignment="1">
      <alignment horizontal="justify" vertical="justify"/>
    </xf>
    <xf numFmtId="0" fontId="8" fillId="0" borderId="0" xfId="0" applyFont="1" applyFill="1" applyBorder="1" applyAlignment="1" quotePrefix="1">
      <alignment horizontal="left" vertical="justify"/>
    </xf>
    <xf numFmtId="0" fontId="8" fillId="0" borderId="4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vertical="justify"/>
    </xf>
    <xf numFmtId="0" fontId="7" fillId="0" borderId="0" xfId="0" applyFont="1" applyFill="1" applyBorder="1" applyAlignment="1">
      <alignment horizontal="center" vertical="justify"/>
    </xf>
    <xf numFmtId="0" fontId="7" fillId="0" borderId="9" xfId="0" applyFont="1" applyFill="1" applyBorder="1" applyAlignment="1">
      <alignment horizontal="left" vertical="justify"/>
    </xf>
    <xf numFmtId="0" fontId="7" fillId="0" borderId="10" xfId="0" applyFont="1" applyFill="1" applyBorder="1" applyAlignment="1" quotePrefix="1">
      <alignment vertical="justify"/>
    </xf>
    <xf numFmtId="0" fontId="7" fillId="0" borderId="11" xfId="0" applyFont="1" applyFill="1" applyBorder="1" applyAlignment="1" quotePrefix="1">
      <alignment horizontal="center" vertical="justify"/>
    </xf>
    <xf numFmtId="0" fontId="7" fillId="0" borderId="4" xfId="0" applyFont="1" applyFill="1" applyBorder="1" applyAlignment="1" quotePrefix="1">
      <alignment vertical="justify"/>
    </xf>
    <xf numFmtId="0" fontId="7" fillId="0" borderId="0" xfId="0" applyFont="1" applyFill="1" applyBorder="1" applyAlignment="1" quotePrefix="1">
      <alignment horizontal="center" vertical="justify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8" fillId="0" borderId="4" xfId="0" applyFont="1" applyFill="1" applyBorder="1" applyAlignment="1">
      <alignment horizontal="justify" vertical="justify" wrapText="1"/>
    </xf>
    <xf numFmtId="0" fontId="8" fillId="0" borderId="0" xfId="0" applyFont="1" applyFill="1" applyAlignment="1">
      <alignment wrapText="1"/>
    </xf>
    <xf numFmtId="0" fontId="8" fillId="0" borderId="8" xfId="0" applyFont="1" applyFill="1" applyBorder="1" applyAlignment="1" quotePrefix="1">
      <alignment horizontal="center" vertical="justify"/>
    </xf>
    <xf numFmtId="0" fontId="7" fillId="0" borderId="10" xfId="0" applyFont="1" applyFill="1" applyBorder="1" applyAlignment="1">
      <alignment horizontal="justify" vertical="justify"/>
    </xf>
    <xf numFmtId="0" fontId="7" fillId="0" borderId="9" xfId="0" applyFont="1" applyFill="1" applyBorder="1" applyAlignment="1">
      <alignment horizontal="center" vertical="justify"/>
    </xf>
    <xf numFmtId="0" fontId="14" fillId="0" borderId="0" xfId="0" applyFont="1" applyFill="1" applyAlignment="1">
      <alignment horizontal="left" vertical="justify"/>
    </xf>
    <xf numFmtId="0" fontId="0" fillId="0" borderId="0" xfId="0" applyFont="1" applyFill="1" applyAlignment="1">
      <alignment horizontal="left" vertical="justify"/>
    </xf>
    <xf numFmtId="3" fontId="4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/>
    </xf>
    <xf numFmtId="187" fontId="5" fillId="0" borderId="13" xfId="0" applyNumberFormat="1" applyFont="1" applyFill="1" applyBorder="1" applyAlignment="1" applyProtection="1">
      <alignment/>
      <protection/>
    </xf>
    <xf numFmtId="187" fontId="4" fillId="0" borderId="13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 quotePrefix="1">
      <alignment horizontal="right" vertical="justify"/>
    </xf>
    <xf numFmtId="3" fontId="8" fillId="0" borderId="25" xfId="0" applyNumberFormat="1" applyFont="1" applyFill="1" applyBorder="1" applyAlignment="1" quotePrefix="1">
      <alignment horizontal="right" vertical="justify"/>
    </xf>
    <xf numFmtId="3" fontId="8" fillId="0" borderId="24" xfId="0" applyNumberFormat="1" applyFont="1" applyFill="1" applyBorder="1" applyAlignment="1">
      <alignment horizontal="right" vertical="justify"/>
    </xf>
    <xf numFmtId="3" fontId="8" fillId="0" borderId="25" xfId="0" applyNumberFormat="1" applyFont="1" applyFill="1" applyBorder="1" applyAlignment="1">
      <alignment horizontal="right" vertical="justify"/>
    </xf>
    <xf numFmtId="3" fontId="8" fillId="0" borderId="26" xfId="0" applyNumberFormat="1" applyFont="1" applyFill="1" applyBorder="1" applyAlignment="1" quotePrefix="1">
      <alignment horizontal="right" vertical="justify"/>
    </xf>
    <xf numFmtId="3" fontId="8" fillId="0" borderId="26" xfId="0" applyNumberFormat="1" applyFont="1" applyFill="1" applyBorder="1" applyAlignment="1">
      <alignment horizontal="right" vertical="justify"/>
    </xf>
    <xf numFmtId="3" fontId="8" fillId="0" borderId="16" xfId="0" applyNumberFormat="1" applyFont="1" applyFill="1" applyBorder="1" applyAlignment="1" quotePrefix="1">
      <alignment horizontal="right" vertical="justify"/>
    </xf>
    <xf numFmtId="3" fontId="8" fillId="0" borderId="19" xfId="0" applyNumberFormat="1" applyFont="1" applyFill="1" applyBorder="1" applyAlignment="1" quotePrefix="1">
      <alignment horizontal="right" vertical="justify"/>
    </xf>
    <xf numFmtId="3" fontId="8" fillId="0" borderId="19" xfId="0" applyNumberFormat="1" applyFont="1" applyFill="1" applyBorder="1" applyAlignment="1">
      <alignment horizontal="right" vertical="justify"/>
    </xf>
    <xf numFmtId="3" fontId="8" fillId="0" borderId="16" xfId="0" applyNumberFormat="1" applyFont="1" applyFill="1" applyBorder="1" applyAlignment="1">
      <alignment horizontal="right" vertical="justify"/>
    </xf>
    <xf numFmtId="3" fontId="8" fillId="0" borderId="27" xfId="0" applyNumberFormat="1" applyFont="1" applyFill="1" applyBorder="1" applyAlignment="1" quotePrefix="1">
      <alignment horizontal="right" vertical="justify"/>
    </xf>
    <xf numFmtId="3" fontId="8" fillId="0" borderId="28" xfId="0" applyNumberFormat="1" applyFont="1" applyFill="1" applyBorder="1" applyAlignment="1" quotePrefix="1">
      <alignment horizontal="right" vertical="justify"/>
    </xf>
    <xf numFmtId="3" fontId="8" fillId="0" borderId="29" xfId="0" applyNumberFormat="1" applyFont="1" applyFill="1" applyBorder="1" applyAlignment="1" quotePrefix="1">
      <alignment horizontal="right" vertical="justify"/>
    </xf>
    <xf numFmtId="3" fontId="8" fillId="0" borderId="28" xfId="0" applyNumberFormat="1" applyFont="1" applyFill="1" applyBorder="1" applyAlignment="1">
      <alignment horizontal="right" vertical="justify"/>
    </xf>
    <xf numFmtId="3" fontId="8" fillId="0" borderId="29" xfId="0" applyNumberFormat="1" applyFont="1" applyFill="1" applyBorder="1" applyAlignment="1">
      <alignment horizontal="right" vertical="justify"/>
    </xf>
    <xf numFmtId="3" fontId="8" fillId="0" borderId="30" xfId="0" applyNumberFormat="1" applyFont="1" applyFill="1" applyBorder="1" applyAlignment="1" quotePrefix="1">
      <alignment horizontal="right" vertical="justify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87" fontId="5" fillId="0" borderId="24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quotePrefix="1">
      <alignment horizontal="right" vertical="justify"/>
    </xf>
    <xf numFmtId="187" fontId="5" fillId="0" borderId="2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>
      <alignment horizontal="right" vertical="justify"/>
    </xf>
    <xf numFmtId="3" fontId="16" fillId="0" borderId="13" xfId="21" applyNumberFormat="1" applyFont="1" applyFill="1" applyBorder="1" applyAlignment="1" applyProtection="1">
      <alignment horizontal="right"/>
      <protection/>
    </xf>
    <xf numFmtId="3" fontId="17" fillId="0" borderId="13" xfId="21" applyNumberFormat="1" applyFont="1" applyFill="1" applyBorder="1" applyAlignment="1" applyProtection="1">
      <alignment horizontal="right"/>
      <protection/>
    </xf>
    <xf numFmtId="3" fontId="18" fillId="0" borderId="13" xfId="21" applyNumberFormat="1" applyFont="1" applyFill="1" applyBorder="1" applyAlignment="1" applyProtection="1">
      <alignment horizontal="right"/>
      <protection locked="0"/>
    </xf>
    <xf numFmtId="3" fontId="17" fillId="0" borderId="13" xfId="21" applyNumberFormat="1" applyFont="1" applyFill="1" applyBorder="1" applyAlignment="1" applyProtection="1" quotePrefix="1">
      <alignment horizontal="right"/>
      <protection/>
    </xf>
    <xf numFmtId="187" fontId="19" fillId="0" borderId="13" xfId="21" applyNumberFormat="1" applyFont="1" applyFill="1" applyBorder="1" applyAlignment="1" applyProtection="1">
      <alignment horizontal="right"/>
      <protection locked="0"/>
    </xf>
    <xf numFmtId="187" fontId="18" fillId="0" borderId="13" xfId="21" applyNumberFormat="1" applyFont="1" applyFill="1" applyBorder="1" applyAlignment="1" applyProtection="1">
      <alignment horizontal="right"/>
      <protection locked="0"/>
    </xf>
    <xf numFmtId="3" fontId="19" fillId="0" borderId="13" xfId="21" applyNumberFormat="1" applyFont="1" applyFill="1" applyBorder="1" applyAlignment="1" applyProtection="1">
      <alignment horizontal="right"/>
      <protection locked="0"/>
    </xf>
    <xf numFmtId="187" fontId="19" fillId="0" borderId="13" xfId="21" applyNumberFormat="1" applyFont="1" applyFill="1" applyBorder="1" applyAlignment="1" applyProtection="1">
      <alignment horizontal="right"/>
      <protection locked="0"/>
    </xf>
    <xf numFmtId="0" fontId="17" fillId="0" borderId="31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6" fillId="0" borderId="5" xfId="0" applyFont="1" applyFill="1" applyBorder="1" applyAlignment="1">
      <alignment horizontal="right"/>
    </xf>
    <xf numFmtId="0" fontId="17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 quotePrefix="1">
      <alignment horizontal="left"/>
    </xf>
    <xf numFmtId="0" fontId="17" fillId="0" borderId="3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21" fillId="2" borderId="33" xfId="21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7" fillId="0" borderId="12" xfId="0" applyFont="1" applyFill="1" applyBorder="1" applyAlignment="1" quotePrefix="1">
      <alignment horizontal="center"/>
    </xf>
    <xf numFmtId="3" fontId="16" fillId="0" borderId="12" xfId="0" applyNumberFormat="1" applyFont="1" applyFill="1" applyBorder="1" applyAlignment="1" applyProtection="1">
      <alignment/>
      <protection/>
    </xf>
    <xf numFmtId="3" fontId="16" fillId="0" borderId="12" xfId="21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 quotePrefix="1">
      <alignment/>
    </xf>
    <xf numFmtId="0" fontId="17" fillId="0" borderId="13" xfId="0" applyFont="1" applyFill="1" applyBorder="1" applyAlignment="1">
      <alignment horizontal="center"/>
    </xf>
    <xf numFmtId="3" fontId="17" fillId="0" borderId="13" xfId="0" applyNumberFormat="1" applyFont="1" applyFill="1" applyBorder="1" applyAlignment="1" applyProtection="1">
      <alignment/>
      <protection/>
    </xf>
    <xf numFmtId="3" fontId="17" fillId="0" borderId="13" xfId="0" applyNumberFormat="1" applyFont="1" applyFill="1" applyBorder="1" applyAlignment="1" applyProtection="1">
      <alignment/>
      <protection locked="0"/>
    </xf>
    <xf numFmtId="3" fontId="16" fillId="0" borderId="13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17" fillId="0" borderId="13" xfId="0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left"/>
    </xf>
    <xf numFmtId="187" fontId="21" fillId="0" borderId="13" xfId="0" applyNumberFormat="1" applyFont="1" applyFill="1" applyBorder="1" applyAlignment="1" applyProtection="1">
      <alignment/>
      <protection/>
    </xf>
    <xf numFmtId="187" fontId="17" fillId="0" borderId="13" xfId="0" applyNumberFormat="1" applyFont="1" applyFill="1" applyBorder="1" applyAlignment="1" applyProtection="1">
      <alignment/>
      <protection/>
    </xf>
    <xf numFmtId="3" fontId="16" fillId="0" borderId="13" xfId="0" applyNumberFormat="1" applyFont="1" applyFill="1" applyBorder="1" applyAlignment="1" applyProtection="1">
      <alignment/>
      <protection/>
    </xf>
    <xf numFmtId="16" fontId="17" fillId="0" borderId="0" xfId="0" applyNumberFormat="1" applyFont="1" applyFill="1" applyBorder="1" applyAlignment="1" quotePrefix="1">
      <alignment/>
    </xf>
    <xf numFmtId="187" fontId="18" fillId="0" borderId="13" xfId="2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quotePrefix="1">
      <alignment/>
    </xf>
    <xf numFmtId="0" fontId="17" fillId="0" borderId="13" xfId="0" applyFont="1" applyFill="1" applyBorder="1" applyAlignment="1">
      <alignment/>
    </xf>
    <xf numFmtId="0" fontId="17" fillId="0" borderId="9" xfId="0" applyFont="1" applyFill="1" applyBorder="1" applyAlignment="1" quotePrefix="1">
      <alignment/>
    </xf>
    <xf numFmtId="0" fontId="17" fillId="0" borderId="32" xfId="0" applyFont="1" applyFill="1" applyBorder="1" applyAlignment="1">
      <alignment/>
    </xf>
    <xf numFmtId="0" fontId="17" fillId="2" borderId="32" xfId="0" applyFont="1" applyFill="1" applyBorder="1" applyAlignment="1">
      <alignment/>
    </xf>
    <xf numFmtId="187" fontId="22" fillId="0" borderId="13" xfId="0" applyNumberFormat="1" applyFont="1" applyFill="1" applyBorder="1" applyAlignment="1" applyProtection="1">
      <alignment/>
      <protection/>
    </xf>
    <xf numFmtId="3" fontId="22" fillId="0" borderId="13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/>
    </xf>
    <xf numFmtId="0" fontId="17" fillId="0" borderId="0" xfId="0" applyFont="1" applyFill="1" applyBorder="1" applyAlignment="1" quotePrefix="1">
      <alignment/>
    </xf>
    <xf numFmtId="0" fontId="17" fillId="0" borderId="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31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9" fillId="0" borderId="30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2" xfId="0" applyFont="1" applyFill="1" applyBorder="1" applyAlignment="1" quotePrefix="1">
      <alignment horizontal="center"/>
    </xf>
    <xf numFmtId="3" fontId="19" fillId="0" borderId="13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 quotePrefix="1">
      <alignment/>
    </xf>
    <xf numFmtId="3" fontId="18" fillId="0" borderId="13" xfId="0" applyNumberFormat="1" applyFont="1" applyFill="1" applyBorder="1" applyAlignment="1" applyProtection="1">
      <alignment horizontal="right"/>
      <protection locked="0"/>
    </xf>
    <xf numFmtId="16" fontId="18" fillId="0" borderId="0" xfId="0" applyNumberFormat="1" applyFont="1" applyFill="1" applyBorder="1" applyAlignment="1" quotePrefix="1">
      <alignment/>
    </xf>
    <xf numFmtId="0" fontId="18" fillId="0" borderId="13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left"/>
    </xf>
    <xf numFmtId="3" fontId="18" fillId="0" borderId="13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left"/>
    </xf>
    <xf numFmtId="3" fontId="19" fillId="0" borderId="13" xfId="0" applyNumberFormat="1" applyFont="1" applyFill="1" applyBorder="1" applyAlignment="1" applyProtection="1">
      <alignment horizontal="right"/>
      <protection locked="0"/>
    </xf>
    <xf numFmtId="187" fontId="18" fillId="0" borderId="26" xfId="21" applyNumberFormat="1" applyFont="1" applyFill="1" applyBorder="1" applyAlignment="1" applyProtection="1">
      <alignment horizontal="right"/>
      <protection locked="0"/>
    </xf>
    <xf numFmtId="0" fontId="19" fillId="0" borderId="9" xfId="0" applyFont="1" applyFill="1" applyBorder="1" applyAlignment="1">
      <alignment horizontal="left"/>
    </xf>
    <xf numFmtId="3" fontId="19" fillId="0" borderId="32" xfId="0" applyNumberFormat="1" applyFont="1" applyFill="1" applyBorder="1" applyAlignment="1" applyProtection="1">
      <alignment horizontal="right"/>
      <protection/>
    </xf>
    <xf numFmtId="0" fontId="18" fillId="0" borderId="5" xfId="0" applyFont="1" applyFill="1" applyBorder="1" applyAlignment="1">
      <alignment horizontal="center" vertical="justify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justify"/>
    </xf>
    <xf numFmtId="0" fontId="18" fillId="0" borderId="12" xfId="0" applyFont="1" applyFill="1" applyBorder="1" applyAlignment="1">
      <alignment horizontal="center" vertical="justify"/>
    </xf>
    <xf numFmtId="0" fontId="18" fillId="0" borderId="13" xfId="0" applyFont="1" applyFill="1" applyBorder="1" applyAlignment="1">
      <alignment horizontal="center" vertical="justify"/>
    </xf>
    <xf numFmtId="0" fontId="19" fillId="0" borderId="26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/>
    </xf>
    <xf numFmtId="0" fontId="18" fillId="0" borderId="32" xfId="0" applyFont="1" applyFill="1" applyBorder="1" applyAlignment="1">
      <alignment horizontal="center" vertical="justify"/>
    </xf>
    <xf numFmtId="0" fontId="18" fillId="0" borderId="13" xfId="0" applyFont="1" applyFill="1" applyBorder="1" applyAlignment="1" quotePrefix="1">
      <alignment horizontal="center" vertical="justify"/>
    </xf>
    <xf numFmtId="3" fontId="16" fillId="0" borderId="13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9" fillId="0" borderId="13" xfId="21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horizontal="right"/>
      <protection locked="0"/>
    </xf>
    <xf numFmtId="3" fontId="17" fillId="0" borderId="0" xfId="0" applyNumberFormat="1" applyFont="1" applyFill="1" applyBorder="1" applyAlignment="1" applyProtection="1">
      <alignment/>
      <protection/>
    </xf>
    <xf numFmtId="3" fontId="18" fillId="0" borderId="13" xfId="21" applyNumberFormat="1" applyFont="1" applyFill="1" applyBorder="1" applyAlignment="1" applyProtection="1">
      <alignment horizontal="right"/>
      <protection/>
    </xf>
    <xf numFmtId="3" fontId="19" fillId="0" borderId="13" xfId="21" applyNumberFormat="1" applyFont="1" applyFill="1" applyBorder="1" applyAlignment="1" applyProtection="1">
      <alignment horizontal="right"/>
      <protection/>
    </xf>
    <xf numFmtId="3" fontId="17" fillId="0" borderId="13" xfId="0" applyNumberFormat="1" applyFont="1" applyFill="1" applyBorder="1" applyAlignment="1" applyProtection="1">
      <alignment horizontal="right"/>
      <protection locked="0"/>
    </xf>
    <xf numFmtId="3" fontId="17" fillId="0" borderId="13" xfId="0" applyNumberFormat="1" applyFont="1" applyFill="1" applyBorder="1" applyAlignment="1" applyProtection="1">
      <alignment horizontal="right"/>
      <protection/>
    </xf>
    <xf numFmtId="0" fontId="16" fillId="0" borderId="13" xfId="0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/>
      <protection/>
    </xf>
    <xf numFmtId="3" fontId="16" fillId="0" borderId="13" xfId="0" applyNumberFormat="1" applyFont="1" applyFill="1" applyBorder="1" applyAlignment="1" applyProtection="1">
      <alignment horizontal="right"/>
      <protection locked="0"/>
    </xf>
    <xf numFmtId="3" fontId="16" fillId="0" borderId="35" xfId="0" applyNumberFormat="1" applyFont="1" applyFill="1" applyBorder="1" applyAlignment="1" applyProtection="1">
      <alignment/>
      <protection/>
    </xf>
    <xf numFmtId="3" fontId="18" fillId="0" borderId="13" xfId="21" applyNumberFormat="1" applyFont="1" applyFill="1" applyBorder="1" applyAlignment="1" applyProtection="1">
      <alignment horizontal="right"/>
      <protection/>
    </xf>
    <xf numFmtId="3" fontId="19" fillId="0" borderId="13" xfId="21" applyNumberFormat="1" applyFont="1" applyFill="1" applyBorder="1" applyAlignment="1" applyProtection="1">
      <alignment horizontal="right"/>
      <protection locked="0"/>
    </xf>
    <xf numFmtId="0" fontId="17" fillId="0" borderId="13" xfId="0" applyFont="1" applyFill="1" applyBorder="1" applyAlignment="1" applyProtection="1">
      <alignment horizontal="right"/>
      <protection/>
    </xf>
    <xf numFmtId="3" fontId="16" fillId="0" borderId="1" xfId="0" applyNumberFormat="1" applyFont="1" applyFill="1" applyBorder="1" applyAlignment="1" applyProtection="1">
      <alignment/>
      <protection/>
    </xf>
    <xf numFmtId="0" fontId="16" fillId="0" borderId="9" xfId="0" applyFont="1" applyFill="1" applyBorder="1" applyAlignment="1">
      <alignment horizontal="left"/>
    </xf>
    <xf numFmtId="3" fontId="16" fillId="0" borderId="32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quotePrefix="1">
      <alignment horizontal="center" vertical="justify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justify"/>
    </xf>
    <xf numFmtId="0" fontId="20" fillId="0" borderId="31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7" fillId="0" borderId="5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justify"/>
    </xf>
    <xf numFmtId="0" fontId="16" fillId="0" borderId="30" xfId="0" applyFont="1" applyFill="1" applyBorder="1" applyAlignment="1">
      <alignment horizontal="center" vertical="justify"/>
    </xf>
    <xf numFmtId="0" fontId="17" fillId="0" borderId="12" xfId="0" applyFont="1" applyFill="1" applyBorder="1" applyAlignment="1">
      <alignment horizontal="center" vertical="justify"/>
    </xf>
    <xf numFmtId="0" fontId="20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justify"/>
    </xf>
    <xf numFmtId="0" fontId="17" fillId="0" borderId="1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30" xfId="0" applyFont="1" applyFill="1" applyBorder="1" applyAlignment="1">
      <alignment/>
    </xf>
    <xf numFmtId="0" fontId="17" fillId="0" borderId="12" xfId="0" applyFont="1" applyFill="1" applyBorder="1" applyAlignment="1" quotePrefix="1">
      <alignment horizontal="center" vertical="justify"/>
    </xf>
    <xf numFmtId="0" fontId="17" fillId="0" borderId="13" xfId="0" applyFont="1" applyFill="1" applyBorder="1" applyAlignment="1" quotePrefix="1">
      <alignment horizontal="center" vertical="justify"/>
    </xf>
    <xf numFmtId="3" fontId="16" fillId="0" borderId="26" xfId="21" applyNumberFormat="1" applyFont="1" applyFill="1" applyBorder="1" applyAlignment="1" applyProtection="1">
      <alignment horizontal="right"/>
      <protection/>
    </xf>
    <xf numFmtId="16" fontId="17" fillId="0" borderId="0" xfId="0" applyNumberFormat="1" applyFont="1" applyFill="1" applyBorder="1" applyAlignment="1">
      <alignment/>
    </xf>
    <xf numFmtId="14" fontId="17" fillId="0" borderId="0" xfId="0" applyNumberFormat="1" applyFont="1" applyFill="1" applyBorder="1" applyAlignment="1" quotePrefix="1">
      <alignment/>
    </xf>
    <xf numFmtId="3" fontId="16" fillId="0" borderId="13" xfId="21" applyNumberFormat="1" applyFont="1" applyFill="1" applyBorder="1" applyAlignment="1" applyProtection="1" quotePrefix="1">
      <alignment horizontal="right"/>
      <protection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6" fillId="0" borderId="13" xfId="21" applyNumberFormat="1" applyFont="1" applyFill="1" applyBorder="1" applyAlignment="1" applyProtection="1">
      <alignment horizontal="right"/>
      <protection/>
    </xf>
    <xf numFmtId="0" fontId="20" fillId="0" borderId="13" xfId="21" applyFont="1" applyFill="1" applyBorder="1">
      <alignment/>
      <protection/>
    </xf>
    <xf numFmtId="3" fontId="16" fillId="0" borderId="32" xfId="21" applyNumberFormat="1" applyFont="1" applyFill="1" applyBorder="1" applyAlignment="1" applyProtection="1">
      <alignment horizontal="right"/>
      <protection/>
    </xf>
    <xf numFmtId="0" fontId="18" fillId="0" borderId="12" xfId="21" applyFont="1" applyBorder="1" applyAlignment="1">
      <alignment horizontal="center"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8" fillId="0" borderId="32" xfId="21" applyFont="1" applyBorder="1" applyAlignment="1">
      <alignment horizontal="center" vertical="center" wrapText="1"/>
      <protection/>
    </xf>
    <xf numFmtId="0" fontId="18" fillId="0" borderId="30" xfId="21" applyFont="1" applyBorder="1" applyAlignment="1">
      <alignment horizontal="center" vertical="center" wrapText="1"/>
      <protection/>
    </xf>
    <xf numFmtId="0" fontId="18" fillId="0" borderId="31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1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2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9" xfId="0" applyFont="1" applyBorder="1" applyAlignment="1">
      <alignment/>
    </xf>
    <xf numFmtId="0" fontId="19" fillId="0" borderId="3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18" fillId="0" borderId="1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/>
    </xf>
    <xf numFmtId="0" fontId="19" fillId="0" borderId="0" xfId="0" applyFont="1" applyBorder="1" applyAlignment="1" quotePrefix="1">
      <alignment/>
    </xf>
    <xf numFmtId="3" fontId="19" fillId="0" borderId="13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 horizontal="right"/>
    </xf>
    <xf numFmtId="192" fontId="17" fillId="0" borderId="13" xfId="0" applyNumberFormat="1" applyFont="1" applyFill="1" applyBorder="1" applyAlignment="1" applyProtection="1">
      <alignment/>
      <protection/>
    </xf>
    <xf numFmtId="14" fontId="19" fillId="0" borderId="0" xfId="0" applyNumberFormat="1" applyFont="1" applyBorder="1" applyAlignment="1" quotePrefix="1">
      <alignment/>
    </xf>
    <xf numFmtId="0" fontId="18" fillId="0" borderId="13" xfId="0" applyFont="1" applyBorder="1" applyAlignment="1">
      <alignment/>
    </xf>
    <xf numFmtId="192" fontId="16" fillId="0" borderId="13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 quotePrefix="1">
      <alignment/>
    </xf>
    <xf numFmtId="192" fontId="17" fillId="0" borderId="13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19" fillId="0" borderId="9" xfId="0" applyFont="1" applyBorder="1" applyAlignment="1">
      <alignment/>
    </xf>
    <xf numFmtId="3" fontId="19" fillId="0" borderId="32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18" fillId="0" borderId="13" xfId="0" applyFont="1" applyBorder="1" applyAlignment="1" quotePrefix="1">
      <alignment horizontal="center"/>
    </xf>
    <xf numFmtId="0" fontId="18" fillId="0" borderId="13" xfId="0" applyFont="1" applyBorder="1" applyAlignment="1">
      <alignment horizontal="center"/>
    </xf>
    <xf numFmtId="0" fontId="18" fillId="0" borderId="32" xfId="0" applyFont="1" applyBorder="1" applyAlignment="1" quotePrefix="1">
      <alignment horizontal="center"/>
    </xf>
    <xf numFmtId="0" fontId="17" fillId="0" borderId="13" xfId="0" applyFont="1" applyFill="1" applyBorder="1" applyAlignment="1" quotePrefix="1">
      <alignment horizontal="center"/>
    </xf>
    <xf numFmtId="0" fontId="18" fillId="0" borderId="13" xfId="0" applyFont="1" applyFill="1" applyBorder="1" applyAlignment="1" quotePrefix="1">
      <alignment horizontal="center"/>
    </xf>
    <xf numFmtId="183" fontId="17" fillId="3" borderId="32" xfId="15" applyNumberFormat="1" applyFont="1" applyFill="1" applyBorder="1" applyAlignment="1">
      <alignment/>
    </xf>
    <xf numFmtId="3" fontId="19" fillId="0" borderId="26" xfId="0" applyNumberFormat="1" applyFont="1" applyFill="1" applyBorder="1" applyAlignment="1" applyProtection="1">
      <alignment horizontal="right"/>
      <protection/>
    </xf>
    <xf numFmtId="3" fontId="18" fillId="0" borderId="26" xfId="0" applyNumberFormat="1" applyFont="1" applyFill="1" applyBorder="1" applyAlignment="1" applyProtection="1">
      <alignment horizontal="right"/>
      <protection locked="0"/>
    </xf>
    <xf numFmtId="3" fontId="18" fillId="0" borderId="26" xfId="0" applyNumberFormat="1" applyFont="1" applyFill="1" applyBorder="1" applyAlignment="1" applyProtection="1">
      <alignment horizontal="right"/>
      <protection/>
    </xf>
    <xf numFmtId="3" fontId="19" fillId="0" borderId="26" xfId="0" applyNumberFormat="1" applyFont="1" applyFill="1" applyBorder="1" applyAlignment="1" applyProtection="1">
      <alignment horizontal="right"/>
      <protection locked="0"/>
    </xf>
    <xf numFmtId="3" fontId="19" fillId="0" borderId="30" xfId="0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3" fontId="19" fillId="0" borderId="14" xfId="0" applyNumberFormat="1" applyFont="1" applyFill="1" applyBorder="1" applyAlignment="1" applyProtection="1">
      <alignment/>
      <protection/>
    </xf>
    <xf numFmtId="3" fontId="18" fillId="0" borderId="26" xfId="0" applyNumberFormat="1" applyFont="1" applyFill="1" applyBorder="1" applyAlignment="1" applyProtection="1">
      <alignment/>
      <protection/>
    </xf>
    <xf numFmtId="3" fontId="19" fillId="0" borderId="26" xfId="0" applyNumberFormat="1" applyFont="1" applyFill="1" applyBorder="1" applyAlignment="1" applyProtection="1">
      <alignment/>
      <protection/>
    </xf>
    <xf numFmtId="0" fontId="6" fillId="0" borderId="37" xfId="0" applyFont="1" applyFill="1" applyBorder="1" applyAlignment="1">
      <alignment/>
    </xf>
    <xf numFmtId="192" fontId="17" fillId="0" borderId="1" xfId="0" applyNumberFormat="1" applyFont="1" applyFill="1" applyBorder="1" applyAlignment="1" applyProtection="1">
      <alignment/>
      <protection/>
    </xf>
    <xf numFmtId="3" fontId="16" fillId="0" borderId="13" xfId="0" applyNumberFormat="1" applyFont="1" applyFill="1" applyBorder="1" applyAlignment="1" applyProtection="1">
      <alignment/>
      <protection locked="0"/>
    </xf>
    <xf numFmtId="187" fontId="16" fillId="0" borderId="13" xfId="0" applyNumberFormat="1" applyFont="1" applyFill="1" applyBorder="1" applyAlignment="1" applyProtection="1">
      <alignment/>
      <protection/>
    </xf>
    <xf numFmtId="0" fontId="14" fillId="0" borderId="0" xfId="22" applyFont="1" applyBorder="1">
      <alignment/>
      <protection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 applyProtection="1">
      <alignment horizontal="right"/>
      <protection/>
    </xf>
    <xf numFmtId="0" fontId="19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3" fontId="19" fillId="0" borderId="5" xfId="0" applyNumberFormat="1" applyFont="1" applyFill="1" applyBorder="1" applyAlignment="1" applyProtection="1">
      <alignment horizontal="right"/>
      <protection/>
    </xf>
    <xf numFmtId="3" fontId="19" fillId="0" borderId="14" xfId="0" applyNumberFormat="1" applyFont="1" applyFill="1" applyBorder="1" applyAlignment="1" applyProtection="1">
      <alignment horizontal="right"/>
      <protection/>
    </xf>
    <xf numFmtId="0" fontId="23" fillId="0" borderId="0" xfId="21" applyFont="1" applyFill="1" applyBorder="1">
      <alignment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16" fillId="0" borderId="5" xfId="0" applyFont="1" applyFill="1" applyBorder="1" applyAlignment="1">
      <alignment horizontal="left"/>
    </xf>
    <xf numFmtId="3" fontId="16" fillId="0" borderId="5" xfId="0" applyNumberFormat="1" applyFont="1" applyFill="1" applyBorder="1" applyAlignment="1" applyProtection="1">
      <alignment horizontal="right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6" fillId="0" borderId="26" xfId="0" applyNumberFormat="1" applyFont="1" applyFill="1" applyBorder="1" applyAlignment="1" applyProtection="1">
      <alignment horizontal="right"/>
      <protection/>
    </xf>
    <xf numFmtId="0" fontId="16" fillId="0" borderId="2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8" fillId="0" borderId="9" xfId="0" applyFont="1" applyFill="1" applyBorder="1" applyAlignment="1" quotePrefix="1">
      <alignment horizontal="center" vertical="justify"/>
    </xf>
    <xf numFmtId="0" fontId="20" fillId="0" borderId="0" xfId="21" applyFont="1" applyFill="1" applyBorder="1">
      <alignment/>
      <protection/>
    </xf>
    <xf numFmtId="0" fontId="18" fillId="0" borderId="0" xfId="21" applyFont="1" applyFill="1" applyBorder="1" applyAlignment="1" applyProtection="1">
      <alignment horizontal="left"/>
      <protection locked="0"/>
    </xf>
    <xf numFmtId="0" fontId="20" fillId="0" borderId="1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14" fillId="0" borderId="9" xfId="22" applyFont="1" applyBorder="1">
      <alignment/>
      <protection/>
    </xf>
    <xf numFmtId="0" fontId="20" fillId="0" borderId="30" xfId="0" applyFont="1" applyFill="1" applyBorder="1" applyAlignment="1">
      <alignment/>
    </xf>
    <xf numFmtId="0" fontId="25" fillId="0" borderId="0" xfId="22" applyFill="1" applyBorder="1">
      <alignment/>
      <protection/>
    </xf>
    <xf numFmtId="3" fontId="17" fillId="0" borderId="0" xfId="0" applyNumberFormat="1" applyFont="1" applyFill="1" applyBorder="1" applyAlignment="1">
      <alignment/>
    </xf>
    <xf numFmtId="0" fontId="25" fillId="0" borderId="9" xfId="22" applyFill="1" applyBorder="1">
      <alignment/>
      <protection/>
    </xf>
    <xf numFmtId="0" fontId="14" fillId="0" borderId="0" xfId="21" applyFont="1" applyFill="1" applyBorder="1" applyAlignment="1">
      <alignment horizontal="left"/>
      <protection/>
    </xf>
    <xf numFmtId="0" fontId="14" fillId="0" borderId="0" xfId="21" applyFont="1" applyFill="1" applyBorder="1">
      <alignment/>
      <protection/>
    </xf>
    <xf numFmtId="0" fontId="26" fillId="0" borderId="0" xfId="21" applyFont="1" applyFill="1" applyBorder="1" applyAlignment="1">
      <alignment horizontal="left"/>
      <protection/>
    </xf>
    <xf numFmtId="0" fontId="26" fillId="0" borderId="0" xfId="21" applyFont="1" applyFill="1" applyBorder="1">
      <alignment/>
      <protection/>
    </xf>
    <xf numFmtId="0" fontId="14" fillId="0" borderId="0" xfId="22" applyFont="1" applyBorder="1" applyAlignment="1">
      <alignment horizontal="left"/>
      <protection/>
    </xf>
    <xf numFmtId="0" fontId="0" fillId="0" borderId="31" xfId="0" applyFont="1" applyFill="1" applyBorder="1" applyAlignment="1">
      <alignment/>
    </xf>
    <xf numFmtId="0" fontId="14" fillId="0" borderId="5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/>
    </xf>
    <xf numFmtId="3" fontId="14" fillId="0" borderId="5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justify"/>
    </xf>
    <xf numFmtId="3" fontId="14" fillId="0" borderId="26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4" fillId="0" borderId="9" xfId="0" applyFont="1" applyFill="1" applyBorder="1" applyAlignment="1">
      <alignment horizontal="left" vertical="justify"/>
    </xf>
    <xf numFmtId="0" fontId="14" fillId="0" borderId="9" xfId="0" applyFont="1" applyFill="1" applyBorder="1" applyAlignment="1">
      <alignment/>
    </xf>
    <xf numFmtId="3" fontId="14" fillId="0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 horizontal="right"/>
    </xf>
    <xf numFmtId="0" fontId="14" fillId="0" borderId="26" xfId="22" applyFont="1" applyBorder="1">
      <alignment/>
      <protection/>
    </xf>
    <xf numFmtId="0" fontId="18" fillId="0" borderId="31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5" xfId="0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9" xfId="0" applyFont="1" applyBorder="1" applyAlignment="1">
      <alignment/>
    </xf>
    <xf numFmtId="0" fontId="27" fillId="0" borderId="9" xfId="23" applyNumberFormat="1" applyFont="1" applyBorder="1">
      <alignment/>
      <protection/>
    </xf>
    <xf numFmtId="0" fontId="27" fillId="0" borderId="30" xfId="23" applyNumberFormat="1" applyFont="1" applyBorder="1">
      <alignment/>
      <protection/>
    </xf>
    <xf numFmtId="0" fontId="19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0" fontId="18" fillId="0" borderId="1" xfId="21" applyFont="1" applyFill="1" applyBorder="1" applyAlignment="1">
      <alignment horizontal="center" vertical="center" wrapText="1"/>
      <protection/>
    </xf>
    <xf numFmtId="0" fontId="18" fillId="0" borderId="0" xfId="21" applyFont="1" applyFill="1" applyBorder="1" applyAlignment="1">
      <alignment horizontal="center" vertical="center" wrapText="1"/>
      <protection/>
    </xf>
    <xf numFmtId="0" fontId="18" fillId="0" borderId="26" xfId="2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8" fillId="0" borderId="31" xfId="21" applyFont="1" applyFill="1" applyBorder="1" applyAlignment="1">
      <alignment horizontal="center" vertical="center"/>
      <protection/>
    </xf>
    <xf numFmtId="0" fontId="18" fillId="0" borderId="5" xfId="21" applyFont="1" applyFill="1" applyBorder="1" applyAlignment="1">
      <alignment horizontal="center" vertical="center"/>
      <protection/>
    </xf>
    <xf numFmtId="0" fontId="18" fillId="0" borderId="14" xfId="2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8" fillId="0" borderId="5" xfId="0" applyFont="1" applyFill="1" applyBorder="1" applyAlignment="1">
      <alignment vertical="justify"/>
    </xf>
    <xf numFmtId="0" fontId="19" fillId="0" borderId="5" xfId="21" applyFont="1" applyFill="1" applyBorder="1" applyAlignment="1" applyProtection="1">
      <alignment horizontal="center"/>
      <protection locked="0"/>
    </xf>
    <xf numFmtId="0" fontId="19" fillId="0" borderId="14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justify"/>
    </xf>
    <xf numFmtId="0" fontId="19" fillId="0" borderId="26" xfId="0" applyFont="1" applyFill="1" applyBorder="1" applyAlignment="1">
      <alignment horizontal="center" vertical="justify"/>
    </xf>
    <xf numFmtId="0" fontId="1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3" fontId="18" fillId="0" borderId="36" xfId="0" applyNumberFormat="1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BÖLÜM-MALİ TABLOLAR-ak-pas-gn-kz-özk-na-kd" xfId="21"/>
    <cellStyle name="Normal_SHEET" xfId="22"/>
    <cellStyle name="Normal_TAKASBANK NAKIT AKIM @30.06.200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170" customWidth="1"/>
    <col min="2" max="2" width="9.00390625" style="170" customWidth="1"/>
    <col min="3" max="3" width="61.421875" style="170" customWidth="1"/>
    <col min="4" max="4" width="8.421875" style="170" customWidth="1"/>
    <col min="5" max="5" width="9.8515625" style="170" customWidth="1"/>
    <col min="6" max="6" width="9.8515625" style="142" customWidth="1"/>
    <col min="7" max="7" width="13.7109375" style="170" customWidth="1"/>
    <col min="8" max="9" width="9.8515625" style="170" customWidth="1"/>
    <col min="10" max="10" width="13.7109375" style="170" customWidth="1"/>
    <col min="11" max="16384" width="9.140625" style="170" customWidth="1"/>
  </cols>
  <sheetData>
    <row r="1" spans="1:17" ht="9.75" customHeight="1">
      <c r="A1" s="166"/>
      <c r="B1" s="167"/>
      <c r="C1" s="167"/>
      <c r="D1" s="167"/>
      <c r="E1" s="167"/>
      <c r="F1" s="168"/>
      <c r="G1" s="167"/>
      <c r="H1" s="167"/>
      <c r="I1" s="167"/>
      <c r="J1" s="169"/>
      <c r="L1" s="112"/>
      <c r="M1" s="112"/>
      <c r="N1" s="112"/>
      <c r="O1" s="112"/>
      <c r="P1" s="112"/>
      <c r="Q1" s="112"/>
    </row>
    <row r="2" spans="1:17" ht="15.75" customHeight="1">
      <c r="A2" s="171"/>
      <c r="B2" s="408" t="s">
        <v>623</v>
      </c>
      <c r="C2" s="408"/>
      <c r="D2" s="408"/>
      <c r="E2" s="408"/>
      <c r="F2" s="401"/>
      <c r="G2" s="409"/>
      <c r="H2" s="409"/>
      <c r="I2" s="409"/>
      <c r="J2" s="410"/>
      <c r="L2" s="120"/>
      <c r="M2" s="120"/>
      <c r="N2" s="120"/>
      <c r="O2" s="120"/>
      <c r="P2" s="120"/>
      <c r="Q2" s="120"/>
    </row>
    <row r="3" spans="1:17" ht="9.75" customHeight="1">
      <c r="A3" s="171"/>
      <c r="B3" s="142"/>
      <c r="C3" s="142"/>
      <c r="D3" s="142"/>
      <c r="E3" s="142"/>
      <c r="G3" s="142"/>
      <c r="H3" s="142"/>
      <c r="I3" s="142"/>
      <c r="J3" s="122"/>
      <c r="L3" s="406"/>
      <c r="M3" s="407"/>
      <c r="N3" s="407"/>
      <c r="O3" s="407"/>
      <c r="P3" s="407"/>
      <c r="Q3" s="407"/>
    </row>
    <row r="4" spans="1:17" ht="9.75" customHeight="1">
      <c r="A4" s="166"/>
      <c r="B4" s="167"/>
      <c r="C4" s="169"/>
      <c r="D4" s="173"/>
      <c r="E4" s="411" t="s">
        <v>333</v>
      </c>
      <c r="F4" s="412"/>
      <c r="G4" s="412"/>
      <c r="H4" s="412"/>
      <c r="I4" s="412"/>
      <c r="J4" s="413"/>
      <c r="L4" s="172"/>
      <c r="M4" s="172"/>
      <c r="N4" s="172"/>
      <c r="O4" s="172"/>
      <c r="P4" s="172"/>
      <c r="Q4" s="172"/>
    </row>
    <row r="5" spans="1:10" ht="15.75" customHeight="1">
      <c r="A5" s="171"/>
      <c r="B5" s="142"/>
      <c r="C5" s="122"/>
      <c r="D5" s="174"/>
      <c r="E5" s="414"/>
      <c r="F5" s="415"/>
      <c r="G5" s="415"/>
      <c r="H5" s="415"/>
      <c r="I5" s="415"/>
      <c r="J5" s="416"/>
    </row>
    <row r="6" spans="1:10" ht="15.75" customHeight="1">
      <c r="A6" s="171"/>
      <c r="B6" s="142"/>
      <c r="C6" s="122"/>
      <c r="D6" s="174"/>
      <c r="E6" s="417" t="s">
        <v>641</v>
      </c>
      <c r="F6" s="418"/>
      <c r="G6" s="419"/>
      <c r="H6" s="417" t="s">
        <v>642</v>
      </c>
      <c r="I6" s="418"/>
      <c r="J6" s="419"/>
    </row>
    <row r="7" spans="1:10" ht="15.75" customHeight="1">
      <c r="A7" s="171"/>
      <c r="B7" s="142"/>
      <c r="C7" s="122"/>
      <c r="D7" s="174"/>
      <c r="E7" s="403" t="s">
        <v>643</v>
      </c>
      <c r="F7" s="404"/>
      <c r="G7" s="405"/>
      <c r="H7" s="403" t="s">
        <v>644</v>
      </c>
      <c r="I7" s="404"/>
      <c r="J7" s="405"/>
    </row>
    <row r="8" spans="1:10" ht="15.75" customHeight="1">
      <c r="A8" s="171"/>
      <c r="B8" s="142"/>
      <c r="C8" s="175" t="s">
        <v>101</v>
      </c>
      <c r="D8" s="176" t="s">
        <v>172</v>
      </c>
      <c r="E8" s="177"/>
      <c r="F8" s="178" t="s">
        <v>633</v>
      </c>
      <c r="G8" s="179"/>
      <c r="H8" s="177"/>
      <c r="I8" s="178" t="s">
        <v>625</v>
      </c>
      <c r="J8" s="180"/>
    </row>
    <row r="9" spans="1:10" ht="15.75" customHeight="1">
      <c r="A9" s="181"/>
      <c r="B9" s="182"/>
      <c r="C9" s="183"/>
      <c r="D9" s="184"/>
      <c r="E9" s="185" t="s">
        <v>263</v>
      </c>
      <c r="F9" s="185" t="s">
        <v>264</v>
      </c>
      <c r="G9" s="186" t="s">
        <v>266</v>
      </c>
      <c r="H9" s="185" t="s">
        <v>263</v>
      </c>
      <c r="I9" s="185" t="s">
        <v>264</v>
      </c>
      <c r="J9" s="186" t="s">
        <v>266</v>
      </c>
    </row>
    <row r="10" spans="1:10" s="191" customFormat="1" ht="13.5">
      <c r="A10" s="187"/>
      <c r="B10" s="188" t="s">
        <v>43</v>
      </c>
      <c r="C10" s="188" t="s">
        <v>225</v>
      </c>
      <c r="D10" s="189" t="s">
        <v>171</v>
      </c>
      <c r="E10" s="330">
        <f>SUM(E11:E14)</f>
        <v>4451</v>
      </c>
      <c r="F10" s="330">
        <f>SUM(F11:F14)</f>
        <v>56</v>
      </c>
      <c r="G10" s="331">
        <f aca="true" t="shared" si="0" ref="G10:G32">E10+F10</f>
        <v>4507</v>
      </c>
      <c r="H10" s="325">
        <f>SUM(H11:H14)</f>
        <v>3304</v>
      </c>
      <c r="I10" s="190">
        <f>SUM(I11:I14)</f>
        <v>20</v>
      </c>
      <c r="J10" s="190">
        <f aca="true" t="shared" si="1" ref="J10:J41">H10+I10</f>
        <v>3324</v>
      </c>
    </row>
    <row r="11" spans="1:10" ht="13.5">
      <c r="A11" s="171"/>
      <c r="B11" s="192" t="s">
        <v>75</v>
      </c>
      <c r="C11" s="142" t="s">
        <v>0</v>
      </c>
      <c r="D11" s="176"/>
      <c r="E11" s="193">
        <v>6</v>
      </c>
      <c r="F11" s="193">
        <v>0</v>
      </c>
      <c r="G11" s="332">
        <f t="shared" si="0"/>
        <v>6</v>
      </c>
      <c r="H11" s="326">
        <v>2</v>
      </c>
      <c r="I11" s="193">
        <v>0</v>
      </c>
      <c r="J11" s="193">
        <f t="shared" si="1"/>
        <v>2</v>
      </c>
    </row>
    <row r="12" spans="1:10" ht="13.5">
      <c r="A12" s="171"/>
      <c r="B12" s="194" t="s">
        <v>74</v>
      </c>
      <c r="C12" s="142" t="s">
        <v>1</v>
      </c>
      <c r="D12" s="176"/>
      <c r="E12" s="193">
        <v>0</v>
      </c>
      <c r="F12" s="193">
        <f>0</f>
        <v>0</v>
      </c>
      <c r="G12" s="332">
        <f t="shared" si="0"/>
        <v>0</v>
      </c>
      <c r="H12" s="326">
        <v>0</v>
      </c>
      <c r="I12" s="193">
        <v>0</v>
      </c>
      <c r="J12" s="193">
        <f t="shared" si="1"/>
        <v>0</v>
      </c>
    </row>
    <row r="13" spans="1:10" ht="13.5">
      <c r="A13" s="171"/>
      <c r="B13" s="192" t="s">
        <v>76</v>
      </c>
      <c r="C13" s="142" t="s">
        <v>78</v>
      </c>
      <c r="D13" s="195"/>
      <c r="E13" s="193">
        <v>4445</v>
      </c>
      <c r="F13" s="193">
        <v>56</v>
      </c>
      <c r="G13" s="332">
        <f t="shared" si="0"/>
        <v>4501</v>
      </c>
      <c r="H13" s="326">
        <v>3302</v>
      </c>
      <c r="I13" s="193">
        <v>20</v>
      </c>
      <c r="J13" s="193">
        <f t="shared" si="1"/>
        <v>3322</v>
      </c>
    </row>
    <row r="14" spans="1:10" ht="13.5">
      <c r="A14" s="171"/>
      <c r="B14" s="192" t="s">
        <v>77</v>
      </c>
      <c r="C14" s="142" t="s">
        <v>2</v>
      </c>
      <c r="D14" s="195"/>
      <c r="E14" s="193">
        <v>0</v>
      </c>
      <c r="F14" s="193">
        <v>0</v>
      </c>
      <c r="G14" s="332">
        <f t="shared" si="0"/>
        <v>0</v>
      </c>
      <c r="H14" s="326">
        <v>0</v>
      </c>
      <c r="I14" s="193">
        <v>0</v>
      </c>
      <c r="J14" s="193">
        <f t="shared" si="1"/>
        <v>0</v>
      </c>
    </row>
    <row r="15" spans="1:10" s="191" customFormat="1" ht="13.5">
      <c r="A15" s="187"/>
      <c r="B15" s="188" t="s">
        <v>51</v>
      </c>
      <c r="C15" s="196" t="s">
        <v>199</v>
      </c>
      <c r="D15" s="195" t="s">
        <v>173</v>
      </c>
      <c r="E15" s="190">
        <f>+E16+E20+E21</f>
        <v>2187</v>
      </c>
      <c r="F15" s="190">
        <f>+F16+F20+F21</f>
        <v>0</v>
      </c>
      <c r="G15" s="333">
        <f t="shared" si="0"/>
        <v>2187</v>
      </c>
      <c r="H15" s="325">
        <f>H16+H20+H21</f>
        <v>2160</v>
      </c>
      <c r="I15" s="190">
        <f>I16+I20+I21</f>
        <v>0</v>
      </c>
      <c r="J15" s="190">
        <f t="shared" si="1"/>
        <v>2160</v>
      </c>
    </row>
    <row r="16" spans="1:10" ht="13.5">
      <c r="A16" s="171"/>
      <c r="B16" s="192" t="s">
        <v>79</v>
      </c>
      <c r="C16" s="142" t="s">
        <v>226</v>
      </c>
      <c r="D16" s="176"/>
      <c r="E16" s="197">
        <f>+E17+E18+E19</f>
        <v>2187</v>
      </c>
      <c r="F16" s="197">
        <f>+F17+F18+F19</f>
        <v>0</v>
      </c>
      <c r="G16" s="332">
        <f t="shared" si="0"/>
        <v>2187</v>
      </c>
      <c r="H16" s="327">
        <f>SUM(H17:H19)</f>
        <v>2160</v>
      </c>
      <c r="I16" s="197">
        <f>SUM(I17:I19)</f>
        <v>0</v>
      </c>
      <c r="J16" s="197">
        <f t="shared" si="1"/>
        <v>2160</v>
      </c>
    </row>
    <row r="17" spans="1:10" ht="13.5">
      <c r="A17" s="171"/>
      <c r="B17" s="192" t="s">
        <v>128</v>
      </c>
      <c r="C17" s="142" t="s">
        <v>243</v>
      </c>
      <c r="D17" s="176"/>
      <c r="E17" s="193">
        <v>1580</v>
      </c>
      <c r="F17" s="193">
        <v>0</v>
      </c>
      <c r="G17" s="332">
        <f t="shared" si="0"/>
        <v>1580</v>
      </c>
      <c r="H17" s="326">
        <v>2057</v>
      </c>
      <c r="I17" s="193">
        <v>0</v>
      </c>
      <c r="J17" s="193">
        <f t="shared" si="1"/>
        <v>2057</v>
      </c>
    </row>
    <row r="18" spans="1:10" ht="13.5">
      <c r="A18" s="171"/>
      <c r="B18" s="192" t="s">
        <v>129</v>
      </c>
      <c r="C18" s="142" t="s">
        <v>244</v>
      </c>
      <c r="D18" s="176"/>
      <c r="E18" s="193">
        <v>607</v>
      </c>
      <c r="F18" s="193">
        <v>0</v>
      </c>
      <c r="G18" s="332">
        <f t="shared" si="0"/>
        <v>607</v>
      </c>
      <c r="H18" s="326">
        <v>103</v>
      </c>
      <c r="I18" s="193">
        <v>0</v>
      </c>
      <c r="J18" s="193">
        <f t="shared" si="1"/>
        <v>103</v>
      </c>
    </row>
    <row r="19" spans="1:10" ht="13.5">
      <c r="A19" s="171"/>
      <c r="B19" s="192" t="s">
        <v>130</v>
      </c>
      <c r="C19" s="142" t="s">
        <v>294</v>
      </c>
      <c r="D19" s="176"/>
      <c r="E19" s="193">
        <v>0</v>
      </c>
      <c r="F19" s="193">
        <v>0</v>
      </c>
      <c r="G19" s="332">
        <f t="shared" si="0"/>
        <v>0</v>
      </c>
      <c r="H19" s="326">
        <v>0</v>
      </c>
      <c r="I19" s="193">
        <v>0</v>
      </c>
      <c r="J19" s="193">
        <f t="shared" si="1"/>
        <v>0</v>
      </c>
    </row>
    <row r="20" spans="1:10" ht="13.5">
      <c r="A20" s="171"/>
      <c r="B20" s="192" t="s">
        <v>80</v>
      </c>
      <c r="C20" s="142" t="s">
        <v>3</v>
      </c>
      <c r="D20" s="176"/>
      <c r="E20" s="193">
        <v>0</v>
      </c>
      <c r="F20" s="193">
        <v>0</v>
      </c>
      <c r="G20" s="332">
        <f t="shared" si="0"/>
        <v>0</v>
      </c>
      <c r="H20" s="326">
        <v>0</v>
      </c>
      <c r="I20" s="193">
        <v>0</v>
      </c>
      <c r="J20" s="193">
        <f t="shared" si="1"/>
        <v>0</v>
      </c>
    </row>
    <row r="21" spans="1:10" ht="13.5">
      <c r="A21" s="171"/>
      <c r="B21" s="192" t="s">
        <v>81</v>
      </c>
      <c r="C21" s="142" t="s">
        <v>200</v>
      </c>
      <c r="D21" s="176"/>
      <c r="E21" s="193">
        <v>0</v>
      </c>
      <c r="F21" s="193">
        <v>0</v>
      </c>
      <c r="G21" s="332">
        <f t="shared" si="0"/>
        <v>0</v>
      </c>
      <c r="H21" s="326">
        <v>0</v>
      </c>
      <c r="I21" s="193">
        <v>0</v>
      </c>
      <c r="J21" s="193">
        <f t="shared" si="1"/>
        <v>0</v>
      </c>
    </row>
    <row r="22" spans="1:10" s="191" customFormat="1" ht="13.5">
      <c r="A22" s="187"/>
      <c r="B22" s="188" t="s">
        <v>50</v>
      </c>
      <c r="C22" s="196" t="s">
        <v>45</v>
      </c>
      <c r="D22" s="195" t="s">
        <v>174</v>
      </c>
      <c r="E22" s="190">
        <f>+E23+E27</f>
        <v>40001</v>
      </c>
      <c r="F22" s="190">
        <f>+F23+F27</f>
        <v>4545</v>
      </c>
      <c r="G22" s="333">
        <f t="shared" si="0"/>
        <v>44546</v>
      </c>
      <c r="H22" s="325">
        <f>H23+H27</f>
        <v>31309</v>
      </c>
      <c r="I22" s="190">
        <f>I23+I27</f>
        <v>8056</v>
      </c>
      <c r="J22" s="190">
        <f t="shared" si="1"/>
        <v>39365</v>
      </c>
    </row>
    <row r="23" spans="1:10" ht="13.5">
      <c r="A23" s="171"/>
      <c r="B23" s="192" t="s">
        <v>82</v>
      </c>
      <c r="C23" s="142" t="s">
        <v>46</v>
      </c>
      <c r="D23" s="176"/>
      <c r="E23" s="197">
        <f>SUM(E24:E26)</f>
        <v>40001</v>
      </c>
      <c r="F23" s="197">
        <f>SUM(F24:F26)</f>
        <v>4545</v>
      </c>
      <c r="G23" s="332">
        <f t="shared" si="0"/>
        <v>44546</v>
      </c>
      <c r="H23" s="327">
        <f>SUM(H24:H26)</f>
        <v>31309</v>
      </c>
      <c r="I23" s="197">
        <f>SUM(I24:I26)</f>
        <v>8056</v>
      </c>
      <c r="J23" s="197">
        <f t="shared" si="1"/>
        <v>39365</v>
      </c>
    </row>
    <row r="24" spans="1:10" ht="13.5">
      <c r="A24" s="171"/>
      <c r="B24" s="192" t="s">
        <v>83</v>
      </c>
      <c r="C24" s="142" t="s">
        <v>86</v>
      </c>
      <c r="D24" s="176"/>
      <c r="E24" s="193">
        <v>40001</v>
      </c>
      <c r="F24" s="193">
        <v>15</v>
      </c>
      <c r="G24" s="332">
        <f t="shared" si="0"/>
        <v>40016</v>
      </c>
      <c r="H24" s="326">
        <v>31309</v>
      </c>
      <c r="I24" s="193">
        <v>255</v>
      </c>
      <c r="J24" s="193">
        <f t="shared" si="1"/>
        <v>31564</v>
      </c>
    </row>
    <row r="25" spans="1:10" ht="13.5">
      <c r="A25" s="171"/>
      <c r="B25" s="192" t="s">
        <v>84</v>
      </c>
      <c r="C25" s="142" t="s">
        <v>273</v>
      </c>
      <c r="D25" s="176"/>
      <c r="E25" s="193">
        <v>0</v>
      </c>
      <c r="F25" s="193">
        <v>4530</v>
      </c>
      <c r="G25" s="332">
        <f t="shared" si="0"/>
        <v>4530</v>
      </c>
      <c r="H25" s="326">
        <v>0</v>
      </c>
      <c r="I25" s="193">
        <v>7801</v>
      </c>
      <c r="J25" s="193">
        <f t="shared" si="1"/>
        <v>7801</v>
      </c>
    </row>
    <row r="26" spans="1:10" ht="13.5">
      <c r="A26" s="171"/>
      <c r="B26" s="192" t="s">
        <v>295</v>
      </c>
      <c r="C26" s="142" t="s">
        <v>296</v>
      </c>
      <c r="D26" s="176"/>
      <c r="E26" s="193">
        <v>0</v>
      </c>
      <c r="F26" s="193">
        <v>0</v>
      </c>
      <c r="G26" s="332">
        <f t="shared" si="0"/>
        <v>0</v>
      </c>
      <c r="H26" s="326">
        <v>0</v>
      </c>
      <c r="I26" s="193">
        <v>0</v>
      </c>
      <c r="J26" s="193">
        <f t="shared" si="1"/>
        <v>0</v>
      </c>
    </row>
    <row r="27" spans="1:10" ht="13.5">
      <c r="A27" s="171"/>
      <c r="B27" s="192" t="s">
        <v>85</v>
      </c>
      <c r="C27" s="142" t="s">
        <v>47</v>
      </c>
      <c r="D27" s="176"/>
      <c r="E27" s="193">
        <v>0</v>
      </c>
      <c r="F27" s="193">
        <v>0</v>
      </c>
      <c r="G27" s="332">
        <f t="shared" si="0"/>
        <v>0</v>
      </c>
      <c r="H27" s="326">
        <v>0</v>
      </c>
      <c r="I27" s="193">
        <v>0</v>
      </c>
      <c r="J27" s="193">
        <f t="shared" si="1"/>
        <v>0</v>
      </c>
    </row>
    <row r="28" spans="1:10" s="191" customFormat="1" ht="13.5">
      <c r="A28" s="187"/>
      <c r="B28" s="188" t="s">
        <v>49</v>
      </c>
      <c r="C28" s="196" t="s">
        <v>195</v>
      </c>
      <c r="D28" s="195" t="s">
        <v>175</v>
      </c>
      <c r="E28" s="190">
        <f>SUM(E29:E31)</f>
        <v>146690</v>
      </c>
      <c r="F28" s="190">
        <f>SUM(F29:F31)</f>
        <v>0</v>
      </c>
      <c r="G28" s="333">
        <f t="shared" si="0"/>
        <v>146690</v>
      </c>
      <c r="H28" s="325">
        <f>SUM(H29:H31)</f>
        <v>92211</v>
      </c>
      <c r="I28" s="190">
        <f>SUM(I29:I31)</f>
        <v>0</v>
      </c>
      <c r="J28" s="190">
        <f t="shared" si="1"/>
        <v>92211</v>
      </c>
    </row>
    <row r="29" spans="1:10" s="191" customFormat="1" ht="13.5">
      <c r="A29" s="187"/>
      <c r="B29" s="198" t="s">
        <v>106</v>
      </c>
      <c r="C29" s="199" t="s">
        <v>265</v>
      </c>
      <c r="D29" s="195"/>
      <c r="E29" s="193">
        <v>142800</v>
      </c>
      <c r="F29" s="193">
        <v>0</v>
      </c>
      <c r="G29" s="332">
        <f t="shared" si="0"/>
        <v>142800</v>
      </c>
      <c r="H29" s="326">
        <v>84000</v>
      </c>
      <c r="I29" s="193">
        <v>0</v>
      </c>
      <c r="J29" s="193">
        <f t="shared" si="1"/>
        <v>84000</v>
      </c>
    </row>
    <row r="30" spans="1:10" s="191" customFormat="1" ht="13.5">
      <c r="A30" s="187"/>
      <c r="B30" s="194" t="s">
        <v>107</v>
      </c>
      <c r="C30" s="199" t="s">
        <v>258</v>
      </c>
      <c r="D30" s="195"/>
      <c r="E30" s="193">
        <v>0</v>
      </c>
      <c r="F30" s="193">
        <v>0</v>
      </c>
      <c r="G30" s="332">
        <f t="shared" si="0"/>
        <v>0</v>
      </c>
      <c r="H30" s="326">
        <v>0</v>
      </c>
      <c r="I30" s="193">
        <v>0</v>
      </c>
      <c r="J30" s="193">
        <f t="shared" si="1"/>
        <v>0</v>
      </c>
    </row>
    <row r="31" spans="1:10" s="191" customFormat="1" ht="13.5">
      <c r="A31" s="187"/>
      <c r="B31" s="192" t="s">
        <v>193</v>
      </c>
      <c r="C31" s="199" t="s">
        <v>259</v>
      </c>
      <c r="D31" s="195"/>
      <c r="E31" s="193">
        <v>3890</v>
      </c>
      <c r="F31" s="193">
        <v>0</v>
      </c>
      <c r="G31" s="332">
        <f t="shared" si="0"/>
        <v>3890</v>
      </c>
      <c r="H31" s="326">
        <v>8211</v>
      </c>
      <c r="I31" s="193">
        <v>0</v>
      </c>
      <c r="J31" s="193">
        <f t="shared" si="1"/>
        <v>8211</v>
      </c>
    </row>
    <row r="32" spans="1:10" s="191" customFormat="1" ht="13.5">
      <c r="A32" s="187"/>
      <c r="B32" s="188" t="s">
        <v>48</v>
      </c>
      <c r="C32" s="196" t="s">
        <v>285</v>
      </c>
      <c r="D32" s="195" t="s">
        <v>176</v>
      </c>
      <c r="E32" s="190">
        <f>+E33+E34</f>
        <v>234</v>
      </c>
      <c r="F32" s="190">
        <f>+F33+F34</f>
        <v>0</v>
      </c>
      <c r="G32" s="333">
        <f t="shared" si="0"/>
        <v>234</v>
      </c>
      <c r="H32" s="325">
        <f>SUM(H33:H34)</f>
        <v>234</v>
      </c>
      <c r="I32" s="190">
        <f>SUM(I33:I34)</f>
        <v>0</v>
      </c>
      <c r="J32" s="190">
        <f t="shared" si="1"/>
        <v>234</v>
      </c>
    </row>
    <row r="33" spans="1:10" s="191" customFormat="1" ht="13.5">
      <c r="A33" s="187"/>
      <c r="B33" s="192" t="s">
        <v>87</v>
      </c>
      <c r="C33" s="199" t="s">
        <v>3</v>
      </c>
      <c r="D33" s="195"/>
      <c r="E33" s="193">
        <v>234</v>
      </c>
      <c r="F33" s="193">
        <v>0</v>
      </c>
      <c r="G33" s="332">
        <v>234</v>
      </c>
      <c r="H33" s="326">
        <v>234</v>
      </c>
      <c r="I33" s="193">
        <v>0</v>
      </c>
      <c r="J33" s="193">
        <f t="shared" si="1"/>
        <v>234</v>
      </c>
    </row>
    <row r="34" spans="1:10" ht="13.5">
      <c r="A34" s="171"/>
      <c r="B34" s="192" t="s">
        <v>88</v>
      </c>
      <c r="C34" s="200" t="s">
        <v>4</v>
      </c>
      <c r="D34" s="195"/>
      <c r="E34" s="193">
        <v>0</v>
      </c>
      <c r="F34" s="193">
        <v>0</v>
      </c>
      <c r="G34" s="332">
        <v>0</v>
      </c>
      <c r="H34" s="326">
        <v>0</v>
      </c>
      <c r="I34" s="193">
        <v>0</v>
      </c>
      <c r="J34" s="193">
        <f t="shared" si="1"/>
        <v>0</v>
      </c>
    </row>
    <row r="35" spans="1:10" ht="13.5">
      <c r="A35" s="171"/>
      <c r="B35" s="188" t="s">
        <v>53</v>
      </c>
      <c r="C35" s="201" t="s">
        <v>297</v>
      </c>
      <c r="D35" s="195" t="s">
        <v>178</v>
      </c>
      <c r="E35" s="190">
        <f>+E36+E37+E38+E39</f>
        <v>16754</v>
      </c>
      <c r="F35" s="190">
        <f>+F36+F37+F38+F39</f>
        <v>0</v>
      </c>
      <c r="G35" s="333">
        <f aca="true" t="shared" si="2" ref="G35:G71">E35+F35</f>
        <v>16754</v>
      </c>
      <c r="H35" s="325">
        <f>SUM(H36:H39)</f>
        <v>11551</v>
      </c>
      <c r="I35" s="190">
        <f>SUM(I36:I39)</f>
        <v>0</v>
      </c>
      <c r="J35" s="190">
        <f t="shared" si="1"/>
        <v>11551</v>
      </c>
    </row>
    <row r="36" spans="1:10" ht="13.5">
      <c r="A36" s="171"/>
      <c r="B36" s="192" t="s">
        <v>144</v>
      </c>
      <c r="C36" s="142" t="s">
        <v>5</v>
      </c>
      <c r="D36" s="176"/>
      <c r="E36" s="193">
        <v>16754</v>
      </c>
      <c r="F36" s="193">
        <v>0</v>
      </c>
      <c r="G36" s="332">
        <f t="shared" si="2"/>
        <v>16754</v>
      </c>
      <c r="H36" s="326">
        <v>11551</v>
      </c>
      <c r="I36" s="193">
        <v>0</v>
      </c>
      <c r="J36" s="193">
        <f t="shared" si="1"/>
        <v>11551</v>
      </c>
    </row>
    <row r="37" spans="1:10" ht="13.5">
      <c r="A37" s="171"/>
      <c r="B37" s="192" t="s">
        <v>145</v>
      </c>
      <c r="C37" s="142" t="s">
        <v>6</v>
      </c>
      <c r="D37" s="176"/>
      <c r="E37" s="193">
        <v>0</v>
      </c>
      <c r="F37" s="193">
        <v>0</v>
      </c>
      <c r="G37" s="332">
        <f t="shared" si="2"/>
        <v>0</v>
      </c>
      <c r="H37" s="326">
        <v>0</v>
      </c>
      <c r="I37" s="193">
        <v>0</v>
      </c>
      <c r="J37" s="193">
        <f t="shared" si="1"/>
        <v>0</v>
      </c>
    </row>
    <row r="38" spans="1:10" ht="13.5">
      <c r="A38" s="171"/>
      <c r="B38" s="192" t="s">
        <v>245</v>
      </c>
      <c r="C38" s="142" t="s">
        <v>201</v>
      </c>
      <c r="D38" s="176"/>
      <c r="E38" s="193">
        <v>0</v>
      </c>
      <c r="F38" s="193"/>
      <c r="G38" s="332">
        <f t="shared" si="2"/>
        <v>0</v>
      </c>
      <c r="H38" s="326">
        <v>0</v>
      </c>
      <c r="I38" s="193">
        <v>0</v>
      </c>
      <c r="J38" s="193">
        <f t="shared" si="1"/>
        <v>0</v>
      </c>
    </row>
    <row r="39" spans="1:10" ht="13.5">
      <c r="A39" s="171"/>
      <c r="B39" s="192" t="s">
        <v>246</v>
      </c>
      <c r="C39" s="142" t="s">
        <v>202</v>
      </c>
      <c r="D39" s="176"/>
      <c r="E39" s="193">
        <v>0</v>
      </c>
      <c r="F39" s="193">
        <v>0</v>
      </c>
      <c r="G39" s="332">
        <f t="shared" si="2"/>
        <v>0</v>
      </c>
      <c r="H39" s="326">
        <v>0</v>
      </c>
      <c r="I39" s="193">
        <v>0</v>
      </c>
      <c r="J39" s="193">
        <f t="shared" si="1"/>
        <v>0</v>
      </c>
    </row>
    <row r="40" spans="1:10" ht="13.5">
      <c r="A40" s="171"/>
      <c r="B40" s="188" t="s">
        <v>52</v>
      </c>
      <c r="C40" s="188" t="s">
        <v>204</v>
      </c>
      <c r="D40" s="195" t="s">
        <v>179</v>
      </c>
      <c r="E40" s="193">
        <v>0</v>
      </c>
      <c r="F40" s="202">
        <v>0</v>
      </c>
      <c r="G40" s="333">
        <f t="shared" si="2"/>
        <v>0</v>
      </c>
      <c r="H40" s="326">
        <v>0</v>
      </c>
      <c r="I40" s="193">
        <v>0</v>
      </c>
      <c r="J40" s="193">
        <f t="shared" si="1"/>
        <v>0</v>
      </c>
    </row>
    <row r="41" spans="1:10" s="191" customFormat="1" ht="13.5">
      <c r="A41" s="187"/>
      <c r="B41" s="188" t="s">
        <v>54</v>
      </c>
      <c r="C41" s="196" t="s">
        <v>224</v>
      </c>
      <c r="D41" s="195" t="s">
        <v>180</v>
      </c>
      <c r="E41" s="190">
        <f>SUM(E42)</f>
        <v>125533</v>
      </c>
      <c r="F41" s="190">
        <f>SUM(F42:F46)</f>
        <v>0</v>
      </c>
      <c r="G41" s="333">
        <f t="shared" si="2"/>
        <v>125533</v>
      </c>
      <c r="H41" s="325">
        <f>H42+H46</f>
        <v>127842</v>
      </c>
      <c r="I41" s="190">
        <f>I42+I46</f>
        <v>0</v>
      </c>
      <c r="J41" s="190">
        <f t="shared" si="1"/>
        <v>127842</v>
      </c>
    </row>
    <row r="42" spans="1:10" ht="13.5">
      <c r="A42" s="171"/>
      <c r="B42" s="192" t="s">
        <v>247</v>
      </c>
      <c r="C42" s="142" t="s">
        <v>226</v>
      </c>
      <c r="D42" s="176"/>
      <c r="E42" s="326">
        <f>SUM(E43:E45)</f>
        <v>125533</v>
      </c>
      <c r="F42" s="193">
        <v>0</v>
      </c>
      <c r="G42" s="332">
        <f t="shared" si="2"/>
        <v>125533</v>
      </c>
      <c r="H42" s="326">
        <f>SUM(H43:H45)</f>
        <v>127842</v>
      </c>
      <c r="I42" s="193">
        <f>SUM(I43:I45)</f>
        <v>0</v>
      </c>
      <c r="J42" s="193">
        <f aca="true" t="shared" si="3" ref="J42:J69">H42+I42</f>
        <v>127842</v>
      </c>
    </row>
    <row r="43" spans="1:10" ht="13.5">
      <c r="A43" s="171"/>
      <c r="B43" s="192" t="s">
        <v>270</v>
      </c>
      <c r="C43" s="142" t="s">
        <v>243</v>
      </c>
      <c r="D43" s="176"/>
      <c r="E43" s="193">
        <v>125533</v>
      </c>
      <c r="F43" s="193">
        <v>0</v>
      </c>
      <c r="G43" s="332">
        <f t="shared" si="2"/>
        <v>125533</v>
      </c>
      <c r="H43" s="326">
        <v>127842</v>
      </c>
      <c r="I43" s="193">
        <v>0</v>
      </c>
      <c r="J43" s="193">
        <f t="shared" si="3"/>
        <v>127842</v>
      </c>
    </row>
    <row r="44" spans="1:10" ht="13.5">
      <c r="A44" s="171"/>
      <c r="B44" s="192" t="s">
        <v>271</v>
      </c>
      <c r="C44" s="142" t="s">
        <v>244</v>
      </c>
      <c r="D44" s="176"/>
      <c r="E44" s="193">
        <v>0</v>
      </c>
      <c r="F44" s="193">
        <v>0</v>
      </c>
      <c r="G44" s="332">
        <f t="shared" si="2"/>
        <v>0</v>
      </c>
      <c r="H44" s="326">
        <v>0</v>
      </c>
      <c r="I44" s="193">
        <v>0</v>
      </c>
      <c r="J44" s="193">
        <f t="shared" si="3"/>
        <v>0</v>
      </c>
    </row>
    <row r="45" spans="1:10" ht="13.5">
      <c r="A45" s="171"/>
      <c r="B45" s="192" t="s">
        <v>272</v>
      </c>
      <c r="C45" s="142" t="s">
        <v>298</v>
      </c>
      <c r="D45" s="176"/>
      <c r="E45" s="193">
        <f>0</f>
        <v>0</v>
      </c>
      <c r="F45" s="193">
        <v>0</v>
      </c>
      <c r="G45" s="332">
        <f t="shared" si="2"/>
        <v>0</v>
      </c>
      <c r="H45" s="326">
        <v>0</v>
      </c>
      <c r="I45" s="193">
        <v>0</v>
      </c>
      <c r="J45" s="193">
        <f t="shared" si="3"/>
        <v>0</v>
      </c>
    </row>
    <row r="46" spans="1:10" ht="13.5">
      <c r="A46" s="171"/>
      <c r="B46" s="192" t="s">
        <v>248</v>
      </c>
      <c r="C46" s="142" t="s">
        <v>200</v>
      </c>
      <c r="D46" s="176"/>
      <c r="E46" s="193">
        <f>0</f>
        <v>0</v>
      </c>
      <c r="F46" s="193">
        <v>0</v>
      </c>
      <c r="G46" s="332">
        <f t="shared" si="2"/>
        <v>0</v>
      </c>
      <c r="H46" s="326">
        <v>0</v>
      </c>
      <c r="I46" s="193">
        <v>0</v>
      </c>
      <c r="J46" s="193">
        <f t="shared" si="3"/>
        <v>0</v>
      </c>
    </row>
    <row r="47" spans="1:10" ht="13.5">
      <c r="A47" s="171"/>
      <c r="B47" s="196" t="s">
        <v>55</v>
      </c>
      <c r="C47" s="196" t="s">
        <v>286</v>
      </c>
      <c r="D47" s="195" t="s">
        <v>181</v>
      </c>
      <c r="E47" s="190">
        <f>+E48+E49</f>
        <v>0</v>
      </c>
      <c r="F47" s="190">
        <f>+F48+F49</f>
        <v>0</v>
      </c>
      <c r="G47" s="333">
        <f t="shared" si="2"/>
        <v>0</v>
      </c>
      <c r="H47" s="325">
        <f>SUM(H48:H49)</f>
        <v>0</v>
      </c>
      <c r="I47" s="190">
        <f>SUM(I48:I49)</f>
        <v>0</v>
      </c>
      <c r="J47" s="190">
        <f t="shared" si="3"/>
        <v>0</v>
      </c>
    </row>
    <row r="48" spans="1:10" ht="13.5">
      <c r="A48" s="171"/>
      <c r="B48" s="192" t="s">
        <v>89</v>
      </c>
      <c r="C48" s="142" t="s">
        <v>12</v>
      </c>
      <c r="D48" s="176"/>
      <c r="E48" s="193">
        <v>0</v>
      </c>
      <c r="F48" s="193">
        <v>0</v>
      </c>
      <c r="G48" s="332">
        <f t="shared" si="2"/>
        <v>0</v>
      </c>
      <c r="H48" s="326">
        <v>0</v>
      </c>
      <c r="I48" s="193">
        <v>0</v>
      </c>
      <c r="J48" s="193">
        <f t="shared" si="3"/>
        <v>0</v>
      </c>
    </row>
    <row r="49" spans="1:10" ht="13.5">
      <c r="A49" s="171"/>
      <c r="B49" s="192" t="s">
        <v>90</v>
      </c>
      <c r="C49" s="142" t="s">
        <v>13</v>
      </c>
      <c r="D49" s="176"/>
      <c r="E49" s="193">
        <v>0</v>
      </c>
      <c r="F49" s="193">
        <v>0</v>
      </c>
      <c r="G49" s="332">
        <f t="shared" si="2"/>
        <v>0</v>
      </c>
      <c r="H49" s="326">
        <v>0</v>
      </c>
      <c r="I49" s="193">
        <v>0</v>
      </c>
      <c r="J49" s="193">
        <f t="shared" si="3"/>
        <v>0</v>
      </c>
    </row>
    <row r="50" spans="1:10" s="191" customFormat="1" ht="13.5">
      <c r="A50" s="187"/>
      <c r="B50" s="196" t="s">
        <v>56</v>
      </c>
      <c r="C50" s="196" t="s">
        <v>287</v>
      </c>
      <c r="D50" s="195" t="s">
        <v>182</v>
      </c>
      <c r="E50" s="190">
        <f>+E51+E52</f>
        <v>4825</v>
      </c>
      <c r="F50" s="190">
        <f>+F51+F52</f>
        <v>0</v>
      </c>
      <c r="G50" s="333">
        <f t="shared" si="2"/>
        <v>4825</v>
      </c>
      <c r="H50" s="325">
        <f>SUM(H51:H52)</f>
        <v>4825</v>
      </c>
      <c r="I50" s="190">
        <f>SUM(I51:I52)</f>
        <v>0</v>
      </c>
      <c r="J50" s="190">
        <f t="shared" si="3"/>
        <v>4825</v>
      </c>
    </row>
    <row r="51" spans="1:10" ht="13.5">
      <c r="A51" s="171"/>
      <c r="B51" s="192" t="s">
        <v>91</v>
      </c>
      <c r="C51" s="142" t="s">
        <v>14</v>
      </c>
      <c r="D51" s="176"/>
      <c r="E51" s="193">
        <v>4825</v>
      </c>
      <c r="F51" s="193">
        <v>0</v>
      </c>
      <c r="G51" s="332">
        <f t="shared" si="2"/>
        <v>4825</v>
      </c>
      <c r="H51" s="326">
        <v>4825</v>
      </c>
      <c r="I51" s="193">
        <v>0</v>
      </c>
      <c r="J51" s="193">
        <f t="shared" si="3"/>
        <v>4825</v>
      </c>
    </row>
    <row r="52" spans="1:10" ht="13.5">
      <c r="A52" s="171"/>
      <c r="B52" s="192" t="s">
        <v>92</v>
      </c>
      <c r="C52" s="142" t="s">
        <v>15</v>
      </c>
      <c r="D52" s="176"/>
      <c r="E52" s="193">
        <v>0</v>
      </c>
      <c r="F52" s="193">
        <v>0</v>
      </c>
      <c r="G52" s="332">
        <f t="shared" si="2"/>
        <v>0</v>
      </c>
      <c r="H52" s="326">
        <v>0</v>
      </c>
      <c r="I52" s="193">
        <v>0</v>
      </c>
      <c r="J52" s="193">
        <f t="shared" si="3"/>
        <v>0</v>
      </c>
    </row>
    <row r="53" spans="1:10" s="191" customFormat="1" ht="13.5">
      <c r="A53" s="187"/>
      <c r="B53" s="196" t="s">
        <v>57</v>
      </c>
      <c r="C53" s="196" t="s">
        <v>288</v>
      </c>
      <c r="D53" s="195" t="s">
        <v>183</v>
      </c>
      <c r="E53" s="202">
        <v>0</v>
      </c>
      <c r="F53" s="202">
        <v>0</v>
      </c>
      <c r="G53" s="333">
        <f t="shared" si="2"/>
        <v>0</v>
      </c>
      <c r="H53" s="328">
        <v>0</v>
      </c>
      <c r="I53" s="202">
        <v>0</v>
      </c>
      <c r="J53" s="202">
        <f t="shared" si="3"/>
        <v>0</v>
      </c>
    </row>
    <row r="54" spans="1:10" s="191" customFormat="1" ht="13.5">
      <c r="A54" s="187"/>
      <c r="B54" s="188" t="s">
        <v>58</v>
      </c>
      <c r="C54" s="196" t="s">
        <v>289</v>
      </c>
      <c r="D54" s="195" t="s">
        <v>184</v>
      </c>
      <c r="E54" s="190">
        <f>+E55-E56</f>
        <v>0</v>
      </c>
      <c r="F54" s="190">
        <f>+F55-F56</f>
        <v>0</v>
      </c>
      <c r="G54" s="333">
        <f t="shared" si="2"/>
        <v>0</v>
      </c>
      <c r="H54" s="325">
        <f>+H55-H56</f>
        <v>0</v>
      </c>
      <c r="I54" s="190">
        <f>+I55-I56</f>
        <v>0</v>
      </c>
      <c r="J54" s="190">
        <f t="shared" si="3"/>
        <v>0</v>
      </c>
    </row>
    <row r="55" spans="1:10" ht="13.5">
      <c r="A55" s="171"/>
      <c r="B55" s="192" t="s">
        <v>95</v>
      </c>
      <c r="C55" s="142" t="s">
        <v>10</v>
      </c>
      <c r="D55" s="176"/>
      <c r="E55" s="193">
        <v>0</v>
      </c>
      <c r="F55" s="193">
        <v>0</v>
      </c>
      <c r="G55" s="332">
        <f t="shared" si="2"/>
        <v>0</v>
      </c>
      <c r="H55" s="326">
        <v>0</v>
      </c>
      <c r="I55" s="193">
        <v>0</v>
      </c>
      <c r="J55" s="193">
        <f t="shared" si="3"/>
        <v>0</v>
      </c>
    </row>
    <row r="56" spans="1:10" ht="13.5">
      <c r="A56" s="171"/>
      <c r="B56" s="192" t="s">
        <v>96</v>
      </c>
      <c r="C56" s="142" t="s">
        <v>11</v>
      </c>
      <c r="D56" s="176"/>
      <c r="E56" s="193">
        <v>0</v>
      </c>
      <c r="F56" s="193">
        <v>0</v>
      </c>
      <c r="G56" s="332">
        <f t="shared" si="2"/>
        <v>0</v>
      </c>
      <c r="H56" s="326">
        <v>0</v>
      </c>
      <c r="I56" s="193">
        <v>0</v>
      </c>
      <c r="J56" s="193">
        <f t="shared" si="3"/>
        <v>0</v>
      </c>
    </row>
    <row r="57" spans="1:10" s="191" customFormat="1" ht="13.5">
      <c r="A57" s="187"/>
      <c r="B57" s="188" t="s">
        <v>59</v>
      </c>
      <c r="C57" s="201" t="s">
        <v>203</v>
      </c>
      <c r="D57" s="195"/>
      <c r="E57" s="202">
        <v>5009</v>
      </c>
      <c r="F57" s="202">
        <v>144</v>
      </c>
      <c r="G57" s="333">
        <f t="shared" si="2"/>
        <v>5153</v>
      </c>
      <c r="H57" s="328">
        <v>3420</v>
      </c>
      <c r="I57" s="202">
        <v>2</v>
      </c>
      <c r="J57" s="202">
        <f t="shared" si="3"/>
        <v>3422</v>
      </c>
    </row>
    <row r="58" spans="1:10" s="191" customFormat="1" ht="13.5">
      <c r="A58" s="187"/>
      <c r="B58" s="196" t="s">
        <v>60</v>
      </c>
      <c r="C58" s="196" t="s">
        <v>185</v>
      </c>
      <c r="D58" s="195" t="s">
        <v>186</v>
      </c>
      <c r="E58" s="202">
        <v>766</v>
      </c>
      <c r="F58" s="193">
        <v>0</v>
      </c>
      <c r="G58" s="333">
        <f t="shared" si="2"/>
        <v>766</v>
      </c>
      <c r="H58" s="328">
        <v>2648</v>
      </c>
      <c r="I58" s="202">
        <v>0</v>
      </c>
      <c r="J58" s="202">
        <f t="shared" si="3"/>
        <v>2648</v>
      </c>
    </row>
    <row r="59" spans="1:10" s="191" customFormat="1" ht="13.5">
      <c r="A59" s="187"/>
      <c r="B59" s="188" t="s">
        <v>61</v>
      </c>
      <c r="C59" s="196" t="s">
        <v>7</v>
      </c>
      <c r="D59" s="195" t="s">
        <v>187</v>
      </c>
      <c r="E59" s="190">
        <f>SUM(E60:E62)</f>
        <v>28636</v>
      </c>
      <c r="F59" s="190">
        <f>SUM(F60:F62)</f>
        <v>15</v>
      </c>
      <c r="G59" s="333">
        <f t="shared" si="2"/>
        <v>28651</v>
      </c>
      <c r="H59" s="325">
        <f>SUM(H60:H62)</f>
        <v>15213</v>
      </c>
      <c r="I59" s="190">
        <f>SUM(I60:I62)</f>
        <v>1</v>
      </c>
      <c r="J59" s="190">
        <f t="shared" si="3"/>
        <v>15214</v>
      </c>
    </row>
    <row r="60" spans="1:10" s="191" customFormat="1" ht="13.5">
      <c r="A60" s="187"/>
      <c r="B60" s="192" t="s">
        <v>249</v>
      </c>
      <c r="C60" s="142" t="s">
        <v>8</v>
      </c>
      <c r="D60" s="176"/>
      <c r="E60" s="193">
        <v>9</v>
      </c>
      <c r="F60" s="193">
        <v>0</v>
      </c>
      <c r="G60" s="332">
        <f t="shared" si="2"/>
        <v>9</v>
      </c>
      <c r="H60" s="326">
        <v>7</v>
      </c>
      <c r="I60" s="193">
        <v>0</v>
      </c>
      <c r="J60" s="193">
        <f t="shared" si="3"/>
        <v>7</v>
      </c>
    </row>
    <row r="61" spans="1:10" s="191" customFormat="1" ht="13.5">
      <c r="A61" s="187"/>
      <c r="B61" s="192" t="s">
        <v>250</v>
      </c>
      <c r="C61" s="142" t="s">
        <v>9</v>
      </c>
      <c r="D61" s="176"/>
      <c r="E61" s="193">
        <v>24808</v>
      </c>
      <c r="F61" s="193">
        <v>0</v>
      </c>
      <c r="G61" s="332">
        <f t="shared" si="2"/>
        <v>24808</v>
      </c>
      <c r="H61" s="326">
        <v>13340</v>
      </c>
      <c r="I61" s="193">
        <v>0</v>
      </c>
      <c r="J61" s="193">
        <f t="shared" si="3"/>
        <v>13340</v>
      </c>
    </row>
    <row r="62" spans="1:10" s="191" customFormat="1" ht="13.5">
      <c r="A62" s="187"/>
      <c r="B62" s="192" t="s">
        <v>251</v>
      </c>
      <c r="C62" s="142" t="s">
        <v>2</v>
      </c>
      <c r="D62" s="195"/>
      <c r="E62" s="193">
        <v>3819</v>
      </c>
      <c r="F62" s="193">
        <v>15</v>
      </c>
      <c r="G62" s="332">
        <f t="shared" si="2"/>
        <v>3834</v>
      </c>
      <c r="H62" s="326">
        <v>1866</v>
      </c>
      <c r="I62" s="193">
        <v>1</v>
      </c>
      <c r="J62" s="193">
        <f t="shared" si="3"/>
        <v>1867</v>
      </c>
    </row>
    <row r="63" spans="1:10" s="191" customFormat="1" ht="13.5">
      <c r="A63" s="187"/>
      <c r="B63" s="196" t="s">
        <v>62</v>
      </c>
      <c r="C63" s="196" t="s">
        <v>290</v>
      </c>
      <c r="D63" s="195" t="s">
        <v>188</v>
      </c>
      <c r="E63" s="190">
        <f>+E64-E65</f>
        <v>9790</v>
      </c>
      <c r="F63" s="190">
        <f>+F64-F65</f>
        <v>0</v>
      </c>
      <c r="G63" s="333">
        <f t="shared" si="2"/>
        <v>9790</v>
      </c>
      <c r="H63" s="325">
        <f>H64+H65</f>
        <v>10932</v>
      </c>
      <c r="I63" s="190">
        <f>I64+I65</f>
        <v>0</v>
      </c>
      <c r="J63" s="190">
        <f t="shared" si="3"/>
        <v>10932</v>
      </c>
    </row>
    <row r="64" spans="1:10" s="191" customFormat="1" ht="13.5">
      <c r="A64" s="187"/>
      <c r="B64" s="192" t="s">
        <v>97</v>
      </c>
      <c r="C64" s="142" t="s">
        <v>16</v>
      </c>
      <c r="D64" s="176"/>
      <c r="E64" s="193">
        <v>26681</v>
      </c>
      <c r="F64" s="193">
        <v>0</v>
      </c>
      <c r="G64" s="332">
        <f t="shared" si="2"/>
        <v>26681</v>
      </c>
      <c r="H64" s="326">
        <v>26181</v>
      </c>
      <c r="I64" s="193">
        <v>0</v>
      </c>
      <c r="J64" s="193">
        <f t="shared" si="3"/>
        <v>26181</v>
      </c>
    </row>
    <row r="65" spans="1:10" s="191" customFormat="1" ht="13.5">
      <c r="A65" s="187"/>
      <c r="B65" s="192" t="s">
        <v>177</v>
      </c>
      <c r="C65" s="142" t="s">
        <v>17</v>
      </c>
      <c r="D65" s="176"/>
      <c r="E65" s="193">
        <v>16891</v>
      </c>
      <c r="F65" s="193">
        <v>0</v>
      </c>
      <c r="G65" s="332">
        <f t="shared" si="2"/>
        <v>16891</v>
      </c>
      <c r="H65" s="203">
        <v>-15249</v>
      </c>
      <c r="I65" s="193">
        <v>0</v>
      </c>
      <c r="J65" s="203">
        <f t="shared" si="3"/>
        <v>-15249</v>
      </c>
    </row>
    <row r="66" spans="1:10" s="191" customFormat="1" ht="13.5">
      <c r="A66" s="187"/>
      <c r="B66" s="188" t="s">
        <v>63</v>
      </c>
      <c r="C66" s="196" t="s">
        <v>291</v>
      </c>
      <c r="D66" s="195" t="s">
        <v>189</v>
      </c>
      <c r="E66" s="190">
        <f>+E67+E68-E69</f>
        <v>335</v>
      </c>
      <c r="F66" s="190">
        <f>+F67+F68-F69</f>
        <v>0</v>
      </c>
      <c r="G66" s="333">
        <f t="shared" si="2"/>
        <v>335</v>
      </c>
      <c r="H66" s="325">
        <f>H67+H68+H69</f>
        <v>390</v>
      </c>
      <c r="I66" s="190">
        <f>I67+I68+I69</f>
        <v>0</v>
      </c>
      <c r="J66" s="190">
        <f t="shared" si="3"/>
        <v>390</v>
      </c>
    </row>
    <row r="67" spans="1:10" ht="13.5">
      <c r="A67" s="171"/>
      <c r="B67" s="192" t="s">
        <v>98</v>
      </c>
      <c r="C67" s="199" t="s">
        <v>44</v>
      </c>
      <c r="D67" s="176"/>
      <c r="E67" s="193">
        <v>0</v>
      </c>
      <c r="F67" s="193">
        <v>0</v>
      </c>
      <c r="G67" s="332">
        <f t="shared" si="2"/>
        <v>0</v>
      </c>
      <c r="H67" s="326">
        <v>0</v>
      </c>
      <c r="I67" s="193">
        <v>0</v>
      </c>
      <c r="J67" s="193">
        <f t="shared" si="3"/>
        <v>0</v>
      </c>
    </row>
    <row r="68" spans="1:10" ht="13.5">
      <c r="A68" s="171"/>
      <c r="B68" s="192" t="s">
        <v>99</v>
      </c>
      <c r="C68" s="199" t="s">
        <v>2</v>
      </c>
      <c r="D68" s="176"/>
      <c r="E68" s="193">
        <v>1582</v>
      </c>
      <c r="F68" s="193">
        <v>0</v>
      </c>
      <c r="G68" s="332">
        <f t="shared" si="2"/>
        <v>1582</v>
      </c>
      <c r="H68" s="326">
        <v>1514</v>
      </c>
      <c r="I68" s="193">
        <v>0</v>
      </c>
      <c r="J68" s="193">
        <f t="shared" si="3"/>
        <v>1514</v>
      </c>
    </row>
    <row r="69" spans="1:10" ht="13.5">
      <c r="A69" s="171"/>
      <c r="B69" s="192" t="s">
        <v>252</v>
      </c>
      <c r="C69" s="199" t="s">
        <v>17</v>
      </c>
      <c r="D69" s="176"/>
      <c r="E69" s="193">
        <v>1247</v>
      </c>
      <c r="F69" s="193">
        <v>0</v>
      </c>
      <c r="G69" s="332">
        <f t="shared" si="2"/>
        <v>1247</v>
      </c>
      <c r="H69" s="203">
        <v>-1124</v>
      </c>
      <c r="I69" s="193">
        <v>0</v>
      </c>
      <c r="J69" s="203">
        <f t="shared" si="3"/>
        <v>-1124</v>
      </c>
    </row>
    <row r="70" spans="1:10" ht="13.5">
      <c r="A70" s="171"/>
      <c r="B70" s="196" t="s">
        <v>64</v>
      </c>
      <c r="C70" s="196" t="s">
        <v>332</v>
      </c>
      <c r="D70" s="195" t="s">
        <v>190</v>
      </c>
      <c r="E70" s="193">
        <v>0</v>
      </c>
      <c r="F70" s="193">
        <v>0</v>
      </c>
      <c r="G70" s="193">
        <f t="shared" si="2"/>
        <v>0</v>
      </c>
      <c r="H70" s="326">
        <v>0</v>
      </c>
      <c r="I70" s="193">
        <v>0</v>
      </c>
      <c r="J70" s="193">
        <v>0</v>
      </c>
    </row>
    <row r="71" spans="1:10" s="191" customFormat="1" ht="13.5">
      <c r="A71" s="187"/>
      <c r="B71" s="196" t="s">
        <v>65</v>
      </c>
      <c r="C71" s="196" t="s">
        <v>100</v>
      </c>
      <c r="D71" s="195" t="s">
        <v>320</v>
      </c>
      <c r="E71" s="202">
        <v>10705</v>
      </c>
      <c r="F71" s="202">
        <v>0</v>
      </c>
      <c r="G71" s="333">
        <f t="shared" si="2"/>
        <v>10705</v>
      </c>
      <c r="H71" s="328">
        <v>11198</v>
      </c>
      <c r="I71" s="202">
        <v>0</v>
      </c>
      <c r="J71" s="202">
        <f>H71+I71</f>
        <v>11198</v>
      </c>
    </row>
    <row r="72" spans="1:10" ht="15.75" customHeight="1">
      <c r="A72" s="171"/>
      <c r="B72" s="142"/>
      <c r="C72" s="199"/>
      <c r="D72" s="176"/>
      <c r="E72" s="202"/>
      <c r="F72" s="202"/>
      <c r="G72" s="202"/>
      <c r="H72" s="328"/>
      <c r="I72" s="202"/>
      <c r="J72" s="202"/>
    </row>
    <row r="73" spans="1:10" ht="15.75" customHeight="1">
      <c r="A73" s="181"/>
      <c r="B73" s="182"/>
      <c r="C73" s="204" t="s">
        <v>102</v>
      </c>
      <c r="D73" s="184"/>
      <c r="E73" s="205">
        <f aca="true" t="shared" si="4" ref="E73:J73">+E10+E15+E22+E28+E32+E35+E40+E41+E47+E50+E54+E53+E57+E58+E59+E63+E66+E71+E70</f>
        <v>395916</v>
      </c>
      <c r="F73" s="205">
        <f t="shared" si="4"/>
        <v>4760</v>
      </c>
      <c r="G73" s="205">
        <f t="shared" si="4"/>
        <v>400676</v>
      </c>
      <c r="H73" s="329">
        <f t="shared" si="4"/>
        <v>317237</v>
      </c>
      <c r="I73" s="205">
        <f t="shared" si="4"/>
        <v>8079</v>
      </c>
      <c r="J73" s="205">
        <f t="shared" si="4"/>
        <v>325316</v>
      </c>
    </row>
    <row r="74" spans="1:10" ht="15.75" customHeight="1">
      <c r="A74" s="166"/>
      <c r="B74" s="167"/>
      <c r="C74" s="345"/>
      <c r="D74" s="346"/>
      <c r="E74" s="347"/>
      <c r="F74" s="347"/>
      <c r="G74" s="347"/>
      <c r="H74" s="347"/>
      <c r="I74" s="347"/>
      <c r="J74" s="348"/>
    </row>
    <row r="75" spans="1:10" ht="15.75" customHeight="1">
      <c r="A75" s="171"/>
      <c r="B75" s="142"/>
      <c r="C75" s="196"/>
      <c r="D75" s="343"/>
      <c r="E75" s="344"/>
      <c r="F75" s="344"/>
      <c r="G75" s="344"/>
      <c r="H75" s="344"/>
      <c r="I75" s="344"/>
      <c r="J75" s="325"/>
    </row>
    <row r="76" spans="1:10" ht="15.75" customHeight="1">
      <c r="A76" s="171"/>
      <c r="B76" s="142"/>
      <c r="C76" s="196"/>
      <c r="D76" s="343"/>
      <c r="E76" s="344"/>
      <c r="F76" s="344"/>
      <c r="G76" s="344"/>
      <c r="H76" s="344"/>
      <c r="I76" s="344"/>
      <c r="J76" s="325"/>
    </row>
    <row r="77" spans="1:10" ht="13.5">
      <c r="A77" s="171"/>
      <c r="B77" s="142"/>
      <c r="C77" s="199"/>
      <c r="D77" s="199"/>
      <c r="E77" s="142"/>
      <c r="G77" s="142"/>
      <c r="H77" s="142"/>
      <c r="I77" s="142"/>
      <c r="J77" s="122"/>
    </row>
    <row r="78" spans="1:10" ht="15">
      <c r="A78" s="171"/>
      <c r="B78" s="339" t="s">
        <v>667</v>
      </c>
      <c r="C78" s="338"/>
      <c r="D78" s="338"/>
      <c r="E78" s="339" t="s">
        <v>668</v>
      </c>
      <c r="F78" s="340"/>
      <c r="G78" s="341"/>
      <c r="H78" s="142"/>
      <c r="I78" s="342" t="s">
        <v>672</v>
      </c>
      <c r="J78" s="122"/>
    </row>
    <row r="79" spans="1:10" ht="15">
      <c r="A79" s="171"/>
      <c r="B79" s="339" t="s">
        <v>669</v>
      </c>
      <c r="C79" s="338"/>
      <c r="D79" s="338"/>
      <c r="E79" s="339" t="s">
        <v>670</v>
      </c>
      <c r="F79" s="340"/>
      <c r="G79" s="341"/>
      <c r="H79" s="142"/>
      <c r="I79" s="342" t="s">
        <v>673</v>
      </c>
      <c r="J79" s="122"/>
    </row>
    <row r="80" spans="1:10" ht="15">
      <c r="A80" s="171"/>
      <c r="B80" s="338" t="s">
        <v>671</v>
      </c>
      <c r="C80" s="338"/>
      <c r="D80" s="338"/>
      <c r="E80" s="338"/>
      <c r="F80" s="338"/>
      <c r="G80" s="338"/>
      <c r="H80" s="338"/>
      <c r="I80" s="142"/>
      <c r="J80" s="122"/>
    </row>
    <row r="81" spans="1:10" ht="13.5">
      <c r="A81" s="181"/>
      <c r="B81" s="182"/>
      <c r="C81" s="182"/>
      <c r="D81" s="182"/>
      <c r="E81" s="182"/>
      <c r="F81" s="182"/>
      <c r="G81" s="182"/>
      <c r="H81" s="182"/>
      <c r="I81" s="182"/>
      <c r="J81" s="213"/>
    </row>
    <row r="82" spans="1:5" ht="13.5">
      <c r="A82" s="142"/>
      <c r="B82" s="142"/>
      <c r="C82" s="142"/>
      <c r="D82" s="142"/>
      <c r="E82" s="142"/>
    </row>
    <row r="83" spans="1:5" ht="13.5">
      <c r="A83" s="142"/>
      <c r="B83" s="142"/>
      <c r="C83" s="142"/>
      <c r="D83" s="142"/>
      <c r="E83" s="142"/>
    </row>
    <row r="84" spans="1:5" ht="13.5">
      <c r="A84" s="142"/>
      <c r="B84" s="142"/>
      <c r="C84" s="142"/>
      <c r="D84" s="142"/>
      <c r="E84" s="142"/>
    </row>
    <row r="85" spans="1:5" ht="13.5">
      <c r="A85" s="142"/>
      <c r="B85" s="142"/>
      <c r="C85" s="142"/>
      <c r="D85" s="142"/>
      <c r="E85" s="142"/>
    </row>
  </sheetData>
  <mergeCells count="7">
    <mergeCell ref="E7:G7"/>
    <mergeCell ref="H7:J7"/>
    <mergeCell ref="L3:Q3"/>
    <mergeCell ref="B2:J2"/>
    <mergeCell ref="E4:J5"/>
    <mergeCell ref="E6:G6"/>
    <mergeCell ref="H6:J6"/>
  </mergeCells>
  <printOptions horizontalCentered="1" verticalCentered="1"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&amp;C&amp;"Times New Roman,Normal"Ekteki dipnotlar bu mali tabloların tamamlayıcısıdır.
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207" customWidth="1"/>
    <col min="2" max="2" width="9.140625" style="207" customWidth="1"/>
    <col min="3" max="3" width="54.28125" style="207" bestFit="1" customWidth="1"/>
    <col min="4" max="4" width="8.421875" style="239" customWidth="1"/>
    <col min="5" max="5" width="9.8515625" style="170" customWidth="1"/>
    <col min="6" max="6" width="9.8515625" style="142" customWidth="1"/>
    <col min="7" max="7" width="13.7109375" style="170" customWidth="1"/>
    <col min="8" max="9" width="9.8515625" style="170" customWidth="1"/>
    <col min="10" max="10" width="13.7109375" style="170" customWidth="1"/>
    <col min="11" max="16384" width="9.140625" style="207" customWidth="1"/>
  </cols>
  <sheetData>
    <row r="1" spans="1:10" ht="9.75" customHeight="1">
      <c r="A1" s="166"/>
      <c r="B1" s="167"/>
      <c r="C1" s="167"/>
      <c r="D1" s="206"/>
      <c r="E1" s="167"/>
      <c r="F1" s="168"/>
      <c r="G1" s="167"/>
      <c r="H1" s="167"/>
      <c r="I1" s="167"/>
      <c r="J1" s="169"/>
    </row>
    <row r="2" spans="1:10" ht="15.75" customHeight="1">
      <c r="A2" s="171"/>
      <c r="B2" s="408" t="s">
        <v>623</v>
      </c>
      <c r="C2" s="408"/>
      <c r="D2" s="408"/>
      <c r="E2" s="408"/>
      <c r="F2" s="401"/>
      <c r="G2" s="409"/>
      <c r="H2" s="409"/>
      <c r="I2" s="409"/>
      <c r="J2" s="410"/>
    </row>
    <row r="3" spans="1:10" ht="9.75" customHeight="1">
      <c r="A3" s="171"/>
      <c r="B3" s="142"/>
      <c r="C3" s="142"/>
      <c r="D3" s="208"/>
      <c r="E3" s="142"/>
      <c r="G3" s="142"/>
      <c r="H3" s="142"/>
      <c r="I3" s="142"/>
      <c r="J3" s="122"/>
    </row>
    <row r="4" spans="1:10" ht="9.75" customHeight="1">
      <c r="A4" s="166"/>
      <c r="B4" s="167"/>
      <c r="C4" s="169"/>
      <c r="D4" s="209"/>
      <c r="E4" s="411" t="s">
        <v>333</v>
      </c>
      <c r="F4" s="412"/>
      <c r="G4" s="412"/>
      <c r="H4" s="412"/>
      <c r="I4" s="412"/>
      <c r="J4" s="413"/>
    </row>
    <row r="5" spans="1:10" ht="15.75" customHeight="1">
      <c r="A5" s="171"/>
      <c r="B5" s="142"/>
      <c r="C5" s="122"/>
      <c r="D5" s="210"/>
      <c r="E5" s="414"/>
      <c r="F5" s="415"/>
      <c r="G5" s="415"/>
      <c r="H5" s="415"/>
      <c r="I5" s="415"/>
      <c r="J5" s="416"/>
    </row>
    <row r="6" spans="1:10" ht="15.75" customHeight="1">
      <c r="A6" s="171"/>
      <c r="B6" s="142"/>
      <c r="C6" s="122"/>
      <c r="D6" s="210"/>
      <c r="E6" s="417" t="s">
        <v>641</v>
      </c>
      <c r="F6" s="418"/>
      <c r="G6" s="419"/>
      <c r="H6" s="417" t="s">
        <v>642</v>
      </c>
      <c r="I6" s="418"/>
      <c r="J6" s="419"/>
    </row>
    <row r="7" spans="1:10" ht="15.75" customHeight="1">
      <c r="A7" s="171"/>
      <c r="B7" s="142"/>
      <c r="C7" s="122"/>
      <c r="D7" s="210"/>
      <c r="E7" s="403" t="s">
        <v>643</v>
      </c>
      <c r="F7" s="404"/>
      <c r="G7" s="405"/>
      <c r="H7" s="403" t="s">
        <v>644</v>
      </c>
      <c r="I7" s="404"/>
      <c r="J7" s="405"/>
    </row>
    <row r="8" spans="1:10" ht="18.75" customHeight="1">
      <c r="A8" s="171"/>
      <c r="B8" s="142"/>
      <c r="C8" s="211" t="s">
        <v>113</v>
      </c>
      <c r="D8" s="210" t="s">
        <v>172</v>
      </c>
      <c r="E8" s="177"/>
      <c r="F8" s="178" t="s">
        <v>633</v>
      </c>
      <c r="G8" s="179"/>
      <c r="H8" s="159"/>
      <c r="I8" s="159" t="s">
        <v>625</v>
      </c>
      <c r="J8" s="212"/>
    </row>
    <row r="9" spans="1:10" ht="13.5">
      <c r="A9" s="181"/>
      <c r="B9" s="182"/>
      <c r="C9" s="213"/>
      <c r="D9" s="214"/>
      <c r="E9" s="185" t="s">
        <v>263</v>
      </c>
      <c r="F9" s="185" t="s">
        <v>264</v>
      </c>
      <c r="G9" s="185" t="s">
        <v>266</v>
      </c>
      <c r="H9" s="185" t="s">
        <v>263</v>
      </c>
      <c r="I9" s="185" t="s">
        <v>264</v>
      </c>
      <c r="J9" s="185" t="s">
        <v>266</v>
      </c>
    </row>
    <row r="10" spans="1:10" s="219" customFormat="1" ht="13.5">
      <c r="A10" s="131"/>
      <c r="B10" s="120" t="s">
        <v>43</v>
      </c>
      <c r="C10" s="120" t="s">
        <v>114</v>
      </c>
      <c r="D10" s="215" t="s">
        <v>171</v>
      </c>
      <c r="E10" s="216">
        <f>SUM(E11:E17)</f>
        <v>0</v>
      </c>
      <c r="F10" s="216">
        <v>0</v>
      </c>
      <c r="G10" s="217">
        <f aca="true" t="shared" si="0" ref="G10:G41">+E10+F10</f>
        <v>0</v>
      </c>
      <c r="H10" s="218">
        <f>SUM(H11:H17)</f>
        <v>0</v>
      </c>
      <c r="I10" s="218">
        <f>SUM(I11:I17)</f>
        <v>0</v>
      </c>
      <c r="J10" s="218">
        <f aca="true" t="shared" si="1" ref="J10:J41">H10+I10</f>
        <v>0</v>
      </c>
    </row>
    <row r="11" spans="1:10" ht="13.5">
      <c r="A11" s="113"/>
      <c r="B11" s="136" t="s">
        <v>75</v>
      </c>
      <c r="C11" s="112" t="s">
        <v>206</v>
      </c>
      <c r="D11" s="215"/>
      <c r="E11" s="220">
        <v>0</v>
      </c>
      <c r="F11" s="220">
        <v>0</v>
      </c>
      <c r="G11" s="221">
        <f t="shared" si="0"/>
        <v>0</v>
      </c>
      <c r="H11" s="102">
        <v>0</v>
      </c>
      <c r="I11" s="102">
        <v>0</v>
      </c>
      <c r="J11" s="222">
        <f t="shared" si="1"/>
        <v>0</v>
      </c>
    </row>
    <row r="12" spans="1:10" ht="13.5">
      <c r="A12" s="113"/>
      <c r="B12" s="136" t="s">
        <v>74</v>
      </c>
      <c r="C12" s="112" t="s">
        <v>18</v>
      </c>
      <c r="D12" s="210"/>
      <c r="E12" s="220">
        <v>0</v>
      </c>
      <c r="F12" s="220">
        <v>0</v>
      </c>
      <c r="G12" s="221">
        <f t="shared" si="0"/>
        <v>0</v>
      </c>
      <c r="H12" s="102">
        <v>0</v>
      </c>
      <c r="I12" s="102">
        <v>0</v>
      </c>
      <c r="J12" s="222">
        <f t="shared" si="1"/>
        <v>0</v>
      </c>
    </row>
    <row r="13" spans="1:10" ht="13.5">
      <c r="A13" s="113"/>
      <c r="B13" s="136" t="s">
        <v>76</v>
      </c>
      <c r="C13" s="143" t="s">
        <v>19</v>
      </c>
      <c r="D13" s="215"/>
      <c r="E13" s="220">
        <v>0</v>
      </c>
      <c r="F13" s="220">
        <v>0</v>
      </c>
      <c r="G13" s="221">
        <f t="shared" si="0"/>
        <v>0</v>
      </c>
      <c r="H13" s="102">
        <v>0</v>
      </c>
      <c r="I13" s="102">
        <v>0</v>
      </c>
      <c r="J13" s="222">
        <f t="shared" si="1"/>
        <v>0</v>
      </c>
    </row>
    <row r="14" spans="1:10" ht="13.5">
      <c r="A14" s="113"/>
      <c r="B14" s="136" t="s">
        <v>77</v>
      </c>
      <c r="C14" s="112" t="s">
        <v>20</v>
      </c>
      <c r="D14" s="210"/>
      <c r="E14" s="220">
        <v>0</v>
      </c>
      <c r="F14" s="220">
        <v>0</v>
      </c>
      <c r="G14" s="221">
        <f t="shared" si="0"/>
        <v>0</v>
      </c>
      <c r="H14" s="102">
        <v>0</v>
      </c>
      <c r="I14" s="102">
        <v>0</v>
      </c>
      <c r="J14" s="222">
        <f t="shared" si="1"/>
        <v>0</v>
      </c>
    </row>
    <row r="15" spans="1:10" ht="13.5">
      <c r="A15" s="113"/>
      <c r="B15" s="136" t="s">
        <v>103</v>
      </c>
      <c r="C15" s="112" t="s">
        <v>21</v>
      </c>
      <c r="D15" s="210"/>
      <c r="E15" s="220">
        <v>0</v>
      </c>
      <c r="F15" s="220">
        <v>0</v>
      </c>
      <c r="G15" s="221">
        <f t="shared" si="0"/>
        <v>0</v>
      </c>
      <c r="H15" s="102">
        <v>0</v>
      </c>
      <c r="I15" s="102">
        <v>0</v>
      </c>
      <c r="J15" s="222">
        <f t="shared" si="1"/>
        <v>0</v>
      </c>
    </row>
    <row r="16" spans="1:10" ht="13.5">
      <c r="A16" s="113"/>
      <c r="B16" s="136" t="s">
        <v>104</v>
      </c>
      <c r="C16" s="112" t="s">
        <v>22</v>
      </c>
      <c r="D16" s="210"/>
      <c r="E16" s="220">
        <v>0</v>
      </c>
      <c r="F16" s="220">
        <v>0</v>
      </c>
      <c r="G16" s="221">
        <f t="shared" si="0"/>
        <v>0</v>
      </c>
      <c r="H16" s="102">
        <v>0</v>
      </c>
      <c r="I16" s="102">
        <v>0</v>
      </c>
      <c r="J16" s="222">
        <f t="shared" si="1"/>
        <v>0</v>
      </c>
    </row>
    <row r="17" spans="1:10" ht="13.5">
      <c r="A17" s="113"/>
      <c r="B17" s="136" t="s">
        <v>105</v>
      </c>
      <c r="C17" s="112" t="s">
        <v>205</v>
      </c>
      <c r="D17" s="210"/>
      <c r="E17" s="220">
        <v>0</v>
      </c>
      <c r="F17" s="220">
        <v>0</v>
      </c>
      <c r="G17" s="221">
        <f t="shared" si="0"/>
        <v>0</v>
      </c>
      <c r="H17" s="102">
        <v>0</v>
      </c>
      <c r="I17" s="102">
        <v>0</v>
      </c>
      <c r="J17" s="222">
        <f t="shared" si="1"/>
        <v>0</v>
      </c>
    </row>
    <row r="18" spans="1:10" s="219" customFormat="1" ht="13.5">
      <c r="A18" s="131"/>
      <c r="B18" s="120" t="s">
        <v>51</v>
      </c>
      <c r="C18" s="145" t="s">
        <v>195</v>
      </c>
      <c r="D18" s="215" t="s">
        <v>257</v>
      </c>
      <c r="E18" s="216">
        <f>SUM(E19:E21)</f>
        <v>0</v>
      </c>
      <c r="F18" s="216">
        <v>0</v>
      </c>
      <c r="G18" s="217">
        <f t="shared" si="0"/>
        <v>0</v>
      </c>
      <c r="H18" s="223">
        <f>SUM(H19:H21)</f>
        <v>0</v>
      </c>
      <c r="I18" s="223">
        <f>SUM(I19:I21)</f>
        <v>0</v>
      </c>
      <c r="J18" s="223">
        <f t="shared" si="1"/>
        <v>0</v>
      </c>
    </row>
    <row r="19" spans="1:10" s="219" customFormat="1" ht="13.5">
      <c r="A19" s="131"/>
      <c r="B19" s="136" t="s">
        <v>79</v>
      </c>
      <c r="C19" s="199" t="s">
        <v>260</v>
      </c>
      <c r="D19" s="215"/>
      <c r="E19" s="220">
        <f>0</f>
        <v>0</v>
      </c>
      <c r="F19" s="220">
        <v>0</v>
      </c>
      <c r="G19" s="221">
        <f t="shared" si="0"/>
        <v>0</v>
      </c>
      <c r="H19" s="102">
        <v>0</v>
      </c>
      <c r="I19" s="102">
        <v>0</v>
      </c>
      <c r="J19" s="222">
        <f t="shared" si="1"/>
        <v>0</v>
      </c>
    </row>
    <row r="20" spans="1:10" s="219" customFormat="1" ht="13.5">
      <c r="A20" s="131"/>
      <c r="B20" s="136" t="s">
        <v>80</v>
      </c>
      <c r="C20" s="199" t="s">
        <v>261</v>
      </c>
      <c r="D20" s="215"/>
      <c r="E20" s="224">
        <v>0</v>
      </c>
      <c r="F20" s="224">
        <v>0</v>
      </c>
      <c r="G20" s="221">
        <f t="shared" si="0"/>
        <v>0</v>
      </c>
      <c r="H20" s="102">
        <v>0</v>
      </c>
      <c r="I20" s="102">
        <v>0</v>
      </c>
      <c r="J20" s="222">
        <f t="shared" si="1"/>
        <v>0</v>
      </c>
    </row>
    <row r="21" spans="1:10" s="219" customFormat="1" ht="13.5">
      <c r="A21" s="131"/>
      <c r="B21" s="136" t="s">
        <v>81</v>
      </c>
      <c r="C21" s="199" t="s">
        <v>262</v>
      </c>
      <c r="D21" s="215"/>
      <c r="E21" s="224">
        <v>0</v>
      </c>
      <c r="F21" s="224">
        <v>0</v>
      </c>
      <c r="G21" s="221">
        <f t="shared" si="0"/>
        <v>0</v>
      </c>
      <c r="H21" s="102">
        <v>0</v>
      </c>
      <c r="I21" s="102">
        <v>0</v>
      </c>
      <c r="J21" s="222">
        <f t="shared" si="1"/>
        <v>0</v>
      </c>
    </row>
    <row r="22" spans="1:10" s="219" customFormat="1" ht="13.5">
      <c r="A22" s="131"/>
      <c r="B22" s="120" t="s">
        <v>50</v>
      </c>
      <c r="C22" s="145" t="s">
        <v>23</v>
      </c>
      <c r="D22" s="215" t="s">
        <v>174</v>
      </c>
      <c r="E22" s="216">
        <f>+E23+E24</f>
        <v>0</v>
      </c>
      <c r="F22" s="216">
        <v>0</v>
      </c>
      <c r="G22" s="217">
        <f t="shared" si="0"/>
        <v>0</v>
      </c>
      <c r="H22" s="223">
        <f>H23+H24</f>
        <v>0</v>
      </c>
      <c r="I22" s="223">
        <f>I23+I24</f>
        <v>0</v>
      </c>
      <c r="J22" s="223">
        <f t="shared" si="1"/>
        <v>0</v>
      </c>
    </row>
    <row r="23" spans="1:10" ht="13.5">
      <c r="A23" s="113"/>
      <c r="B23" s="136" t="s">
        <v>82</v>
      </c>
      <c r="C23" s="112" t="s">
        <v>274</v>
      </c>
      <c r="D23" s="210"/>
      <c r="E23" s="220">
        <v>0</v>
      </c>
      <c r="F23" s="220">
        <v>0</v>
      </c>
      <c r="G23" s="221">
        <f t="shared" si="0"/>
        <v>0</v>
      </c>
      <c r="H23" s="102">
        <v>0</v>
      </c>
      <c r="I23" s="102">
        <v>0</v>
      </c>
      <c r="J23" s="222">
        <f t="shared" si="1"/>
        <v>0</v>
      </c>
    </row>
    <row r="24" spans="1:10" ht="13.5">
      <c r="A24" s="113"/>
      <c r="B24" s="136" t="s">
        <v>85</v>
      </c>
      <c r="C24" s="112" t="s">
        <v>24</v>
      </c>
      <c r="D24" s="210"/>
      <c r="E24" s="225">
        <v>0</v>
      </c>
      <c r="F24" s="225">
        <v>0</v>
      </c>
      <c r="G24" s="221">
        <f t="shared" si="0"/>
        <v>0</v>
      </c>
      <c r="H24" s="222">
        <f>SUM(H25:H26)</f>
        <v>0</v>
      </c>
      <c r="I24" s="222">
        <f>SUM(I25:I26)</f>
        <v>0</v>
      </c>
      <c r="J24" s="222">
        <f t="shared" si="1"/>
        <v>0</v>
      </c>
    </row>
    <row r="25" spans="1:10" ht="13.5">
      <c r="A25" s="113"/>
      <c r="B25" s="136" t="s">
        <v>191</v>
      </c>
      <c r="C25" s="141" t="s">
        <v>277</v>
      </c>
      <c r="D25" s="210"/>
      <c r="E25" s="220">
        <v>0</v>
      </c>
      <c r="F25" s="220">
        <v>0</v>
      </c>
      <c r="G25" s="221">
        <f t="shared" si="0"/>
        <v>0</v>
      </c>
      <c r="H25" s="102">
        <v>0</v>
      </c>
      <c r="I25" s="102">
        <v>0</v>
      </c>
      <c r="J25" s="222">
        <f t="shared" si="1"/>
        <v>0</v>
      </c>
    </row>
    <row r="26" spans="1:10" ht="13.5">
      <c r="A26" s="113"/>
      <c r="B26" s="136" t="s">
        <v>192</v>
      </c>
      <c r="C26" s="141" t="s">
        <v>278</v>
      </c>
      <c r="D26" s="210"/>
      <c r="E26" s="220">
        <v>0</v>
      </c>
      <c r="F26" s="220">
        <v>0</v>
      </c>
      <c r="G26" s="221">
        <f t="shared" si="0"/>
        <v>0</v>
      </c>
      <c r="H26" s="102">
        <v>0</v>
      </c>
      <c r="I26" s="102">
        <v>0</v>
      </c>
      <c r="J26" s="222">
        <f t="shared" si="1"/>
        <v>0</v>
      </c>
    </row>
    <row r="27" spans="1:10" s="219" customFormat="1" ht="13.5">
      <c r="A27" s="131"/>
      <c r="B27" s="120" t="s">
        <v>49</v>
      </c>
      <c r="C27" s="145" t="s">
        <v>283</v>
      </c>
      <c r="D27" s="215" t="s">
        <v>175</v>
      </c>
      <c r="E27" s="216">
        <f>SUM(E28:E30)</f>
        <v>0</v>
      </c>
      <c r="F27" s="216">
        <v>0</v>
      </c>
      <c r="G27" s="217">
        <f t="shared" si="0"/>
        <v>0</v>
      </c>
      <c r="H27" s="223">
        <f>SUM(H28:H30)</f>
        <v>0</v>
      </c>
      <c r="I27" s="223">
        <f>SUM(I28:I30)</f>
        <v>0</v>
      </c>
      <c r="J27" s="223">
        <f t="shared" si="1"/>
        <v>0</v>
      </c>
    </row>
    <row r="28" spans="1:10" ht="13.5">
      <c r="A28" s="113"/>
      <c r="B28" s="136" t="s">
        <v>106</v>
      </c>
      <c r="C28" s="112" t="s">
        <v>26</v>
      </c>
      <c r="D28" s="210"/>
      <c r="E28" s="220">
        <v>0</v>
      </c>
      <c r="F28" s="220">
        <v>0</v>
      </c>
      <c r="G28" s="221">
        <f t="shared" si="0"/>
        <v>0</v>
      </c>
      <c r="H28" s="102">
        <v>0</v>
      </c>
      <c r="I28" s="102">
        <v>0</v>
      </c>
      <c r="J28" s="222">
        <f t="shared" si="1"/>
        <v>0</v>
      </c>
    </row>
    <row r="29" spans="1:10" ht="13.5">
      <c r="A29" s="113"/>
      <c r="B29" s="136" t="s">
        <v>107</v>
      </c>
      <c r="C29" s="112" t="s">
        <v>27</v>
      </c>
      <c r="D29" s="210"/>
      <c r="E29" s="220">
        <v>0</v>
      </c>
      <c r="F29" s="220">
        <v>0</v>
      </c>
      <c r="G29" s="221">
        <f t="shared" si="0"/>
        <v>0</v>
      </c>
      <c r="H29" s="102">
        <v>0</v>
      </c>
      <c r="I29" s="102">
        <v>0</v>
      </c>
      <c r="J29" s="222">
        <f t="shared" si="1"/>
        <v>0</v>
      </c>
    </row>
    <row r="30" spans="1:10" ht="13.5">
      <c r="A30" s="113"/>
      <c r="B30" s="136" t="s">
        <v>193</v>
      </c>
      <c r="C30" s="112" t="s">
        <v>28</v>
      </c>
      <c r="D30" s="210"/>
      <c r="E30" s="220">
        <v>0</v>
      </c>
      <c r="F30" s="220">
        <v>0</v>
      </c>
      <c r="G30" s="221">
        <f t="shared" si="0"/>
        <v>0</v>
      </c>
      <c r="H30" s="102">
        <v>0</v>
      </c>
      <c r="I30" s="102">
        <v>0</v>
      </c>
      <c r="J30" s="222">
        <f t="shared" si="1"/>
        <v>0</v>
      </c>
    </row>
    <row r="31" spans="1:10" s="219" customFormat="1" ht="13.5">
      <c r="A31" s="131"/>
      <c r="B31" s="120" t="s">
        <v>48</v>
      </c>
      <c r="C31" s="145" t="s">
        <v>25</v>
      </c>
      <c r="D31" s="215" t="s">
        <v>176</v>
      </c>
      <c r="E31" s="226">
        <v>0</v>
      </c>
      <c r="F31" s="226">
        <v>0</v>
      </c>
      <c r="G31" s="227">
        <f t="shared" si="0"/>
        <v>0</v>
      </c>
      <c r="H31" s="106">
        <v>0</v>
      </c>
      <c r="I31" s="106">
        <v>0</v>
      </c>
      <c r="J31" s="223">
        <f t="shared" si="1"/>
        <v>0</v>
      </c>
    </row>
    <row r="32" spans="1:10" s="219" customFormat="1" ht="13.5">
      <c r="A32" s="131"/>
      <c r="B32" s="120" t="s">
        <v>53</v>
      </c>
      <c r="C32" s="145" t="s">
        <v>111</v>
      </c>
      <c r="D32" s="215" t="s">
        <v>178</v>
      </c>
      <c r="E32" s="228">
        <v>66441</v>
      </c>
      <c r="F32" s="228">
        <v>4407</v>
      </c>
      <c r="G32" s="229">
        <f t="shared" si="0"/>
        <v>70848</v>
      </c>
      <c r="H32" s="106">
        <v>7091</v>
      </c>
      <c r="I32" s="106">
        <v>7706</v>
      </c>
      <c r="J32" s="223">
        <f t="shared" si="1"/>
        <v>14797</v>
      </c>
    </row>
    <row r="33" spans="1:10" s="219" customFormat="1" ht="13.5">
      <c r="A33" s="131"/>
      <c r="B33" s="120" t="s">
        <v>52</v>
      </c>
      <c r="C33" s="146" t="s">
        <v>222</v>
      </c>
      <c r="D33" s="215" t="s">
        <v>179</v>
      </c>
      <c r="E33" s="228">
        <v>89997</v>
      </c>
      <c r="F33" s="228">
        <v>0</v>
      </c>
      <c r="G33" s="229">
        <f t="shared" si="0"/>
        <v>89997</v>
      </c>
      <c r="H33" s="106">
        <v>85596</v>
      </c>
      <c r="I33" s="106">
        <v>0</v>
      </c>
      <c r="J33" s="223">
        <f t="shared" si="1"/>
        <v>85596</v>
      </c>
    </row>
    <row r="34" spans="1:10" s="219" customFormat="1" ht="13.5">
      <c r="A34" s="131"/>
      <c r="B34" s="120" t="s">
        <v>54</v>
      </c>
      <c r="C34" s="145" t="s">
        <v>34</v>
      </c>
      <c r="D34" s="215" t="s">
        <v>180</v>
      </c>
      <c r="E34" s="228">
        <v>2642</v>
      </c>
      <c r="F34" s="228">
        <v>0</v>
      </c>
      <c r="G34" s="229">
        <f t="shared" si="0"/>
        <v>2642</v>
      </c>
      <c r="H34" s="106">
        <v>3016</v>
      </c>
      <c r="I34" s="106">
        <v>0</v>
      </c>
      <c r="J34" s="223">
        <f t="shared" si="1"/>
        <v>3016</v>
      </c>
    </row>
    <row r="35" spans="1:10" s="219" customFormat="1" ht="13.5">
      <c r="A35" s="131"/>
      <c r="B35" s="152" t="s">
        <v>55</v>
      </c>
      <c r="C35" s="145" t="s">
        <v>282</v>
      </c>
      <c r="D35" s="215" t="s">
        <v>181</v>
      </c>
      <c r="E35" s="226">
        <v>0</v>
      </c>
      <c r="F35" s="226">
        <v>0</v>
      </c>
      <c r="G35" s="217">
        <f t="shared" si="0"/>
        <v>0</v>
      </c>
      <c r="H35" s="106">
        <v>0</v>
      </c>
      <c r="I35" s="106">
        <v>0</v>
      </c>
      <c r="J35" s="223">
        <f t="shared" si="1"/>
        <v>0</v>
      </c>
    </row>
    <row r="36" spans="1:10" s="219" customFormat="1" ht="13.5">
      <c r="A36" s="131"/>
      <c r="B36" s="120" t="s">
        <v>56</v>
      </c>
      <c r="C36" s="146" t="s">
        <v>284</v>
      </c>
      <c r="D36" s="215" t="s">
        <v>182</v>
      </c>
      <c r="E36" s="216">
        <f>+E37-E38</f>
        <v>0</v>
      </c>
      <c r="F36" s="216">
        <v>0</v>
      </c>
      <c r="G36" s="217">
        <f t="shared" si="0"/>
        <v>0</v>
      </c>
      <c r="H36" s="223">
        <f>H37+H38</f>
        <v>0</v>
      </c>
      <c r="I36" s="223">
        <f>I37-I38</f>
        <v>0</v>
      </c>
      <c r="J36" s="223">
        <f t="shared" si="1"/>
        <v>0</v>
      </c>
    </row>
    <row r="37" spans="1:10" ht="13.5">
      <c r="A37" s="113"/>
      <c r="B37" s="136" t="s">
        <v>91</v>
      </c>
      <c r="C37" s="112" t="s">
        <v>32</v>
      </c>
      <c r="D37" s="210"/>
      <c r="E37" s="220">
        <v>0</v>
      </c>
      <c r="F37" s="220">
        <v>0</v>
      </c>
      <c r="G37" s="221">
        <f t="shared" si="0"/>
        <v>0</v>
      </c>
      <c r="H37" s="102">
        <v>0</v>
      </c>
      <c r="I37" s="102">
        <v>0</v>
      </c>
      <c r="J37" s="230">
        <f t="shared" si="1"/>
        <v>0</v>
      </c>
    </row>
    <row r="38" spans="1:10" ht="13.5">
      <c r="A38" s="113"/>
      <c r="B38" s="136" t="s">
        <v>92</v>
      </c>
      <c r="C38" s="112" t="s">
        <v>33</v>
      </c>
      <c r="D38" s="210"/>
      <c r="E38" s="220">
        <v>0</v>
      </c>
      <c r="F38" s="220">
        <v>0</v>
      </c>
      <c r="G38" s="221">
        <f t="shared" si="0"/>
        <v>0</v>
      </c>
      <c r="H38" s="102">
        <v>0</v>
      </c>
      <c r="I38" s="102">
        <v>0</v>
      </c>
      <c r="J38" s="102">
        <f t="shared" si="1"/>
        <v>0</v>
      </c>
    </row>
    <row r="39" spans="1:10" s="219" customFormat="1" ht="13.5">
      <c r="A39" s="131"/>
      <c r="B39" s="120" t="s">
        <v>71</v>
      </c>
      <c r="C39" s="146" t="s">
        <v>29</v>
      </c>
      <c r="D39" s="215" t="s">
        <v>183</v>
      </c>
      <c r="E39" s="216">
        <f>SUM(E40:E43)</f>
        <v>65</v>
      </c>
      <c r="F39" s="216">
        <v>0</v>
      </c>
      <c r="G39" s="217">
        <f t="shared" si="0"/>
        <v>65</v>
      </c>
      <c r="H39" s="223">
        <f>SUM(H40:H43)</f>
        <v>101</v>
      </c>
      <c r="I39" s="223">
        <f>SUM(I40:I43)</f>
        <v>0</v>
      </c>
      <c r="J39" s="223">
        <f t="shared" si="1"/>
        <v>101</v>
      </c>
    </row>
    <row r="40" spans="1:10" ht="13.5">
      <c r="A40" s="113"/>
      <c r="B40" s="136" t="s">
        <v>93</v>
      </c>
      <c r="C40" s="112" t="s">
        <v>30</v>
      </c>
      <c r="D40" s="210"/>
      <c r="E40" s="220">
        <v>0</v>
      </c>
      <c r="F40" s="220">
        <v>0</v>
      </c>
      <c r="G40" s="221">
        <f t="shared" si="0"/>
        <v>0</v>
      </c>
      <c r="H40" s="102">
        <v>0</v>
      </c>
      <c r="I40" s="102">
        <v>0</v>
      </c>
      <c r="J40" s="222">
        <f t="shared" si="1"/>
        <v>0</v>
      </c>
    </row>
    <row r="41" spans="1:10" ht="13.5">
      <c r="A41" s="113"/>
      <c r="B41" s="136" t="s">
        <v>94</v>
      </c>
      <c r="C41" s="112" t="s">
        <v>31</v>
      </c>
      <c r="D41" s="210"/>
      <c r="E41" s="220">
        <v>0</v>
      </c>
      <c r="F41" s="220">
        <v>0</v>
      </c>
      <c r="G41" s="221">
        <f t="shared" si="0"/>
        <v>0</v>
      </c>
      <c r="H41" s="102">
        <v>0</v>
      </c>
      <c r="I41" s="102">
        <v>0</v>
      </c>
      <c r="J41" s="222">
        <f t="shared" si="1"/>
        <v>0</v>
      </c>
    </row>
    <row r="42" spans="1:10" ht="13.5">
      <c r="A42" s="113"/>
      <c r="B42" s="136" t="s">
        <v>168</v>
      </c>
      <c r="C42" s="112" t="s">
        <v>223</v>
      </c>
      <c r="D42" s="210"/>
      <c r="E42" s="220">
        <v>0</v>
      </c>
      <c r="F42" s="220">
        <v>0</v>
      </c>
      <c r="G42" s="221">
        <f aca="true" t="shared" si="2" ref="G42:G69">+E42+F42</f>
        <v>0</v>
      </c>
      <c r="H42" s="102">
        <v>0</v>
      </c>
      <c r="I42" s="102">
        <v>0</v>
      </c>
      <c r="J42" s="222">
        <f aca="true" t="shared" si="3" ref="J42:J68">H42+I42</f>
        <v>0</v>
      </c>
    </row>
    <row r="43" spans="1:10" ht="13.5">
      <c r="A43" s="113"/>
      <c r="B43" s="136" t="s">
        <v>169</v>
      </c>
      <c r="C43" s="112" t="s">
        <v>2</v>
      </c>
      <c r="D43" s="210"/>
      <c r="E43" s="220">
        <v>65</v>
      </c>
      <c r="F43" s="220">
        <v>0</v>
      </c>
      <c r="G43" s="221">
        <f t="shared" si="2"/>
        <v>65</v>
      </c>
      <c r="H43" s="102">
        <v>101</v>
      </c>
      <c r="I43" s="102">
        <v>0</v>
      </c>
      <c r="J43" s="222">
        <f t="shared" si="3"/>
        <v>101</v>
      </c>
    </row>
    <row r="44" spans="1:10" s="219" customFormat="1" ht="13.5">
      <c r="A44" s="131"/>
      <c r="B44" s="120" t="s">
        <v>198</v>
      </c>
      <c r="C44" s="145" t="s">
        <v>35</v>
      </c>
      <c r="D44" s="215" t="s">
        <v>184</v>
      </c>
      <c r="E44" s="216">
        <f>SUM(E45:E49)</f>
        <v>15467</v>
      </c>
      <c r="F44" s="216">
        <v>0</v>
      </c>
      <c r="G44" s="217">
        <f t="shared" si="2"/>
        <v>15467</v>
      </c>
      <c r="H44" s="223">
        <f>SUM(H45:H49)</f>
        <v>15199</v>
      </c>
      <c r="I44" s="223">
        <f>SUM(I45:I49)</f>
        <v>0</v>
      </c>
      <c r="J44" s="223">
        <f t="shared" si="3"/>
        <v>15199</v>
      </c>
    </row>
    <row r="45" spans="1:10" ht="13.5">
      <c r="A45" s="113"/>
      <c r="B45" s="136" t="s">
        <v>95</v>
      </c>
      <c r="C45" s="141" t="s">
        <v>269</v>
      </c>
      <c r="D45" s="215"/>
      <c r="E45" s="220">
        <v>298</v>
      </c>
      <c r="F45" s="220">
        <v>0</v>
      </c>
      <c r="G45" s="221">
        <f t="shared" si="2"/>
        <v>298</v>
      </c>
      <c r="H45" s="102">
        <v>241</v>
      </c>
      <c r="I45" s="102">
        <v>0</v>
      </c>
      <c r="J45" s="222">
        <f t="shared" si="3"/>
        <v>241</v>
      </c>
    </row>
    <row r="46" spans="1:10" ht="13.5">
      <c r="A46" s="113"/>
      <c r="B46" s="136" t="s">
        <v>96</v>
      </c>
      <c r="C46" s="112" t="s">
        <v>36</v>
      </c>
      <c r="D46" s="210"/>
      <c r="E46" s="220">
        <v>107</v>
      </c>
      <c r="F46" s="220">
        <v>0</v>
      </c>
      <c r="G46" s="221">
        <f t="shared" si="2"/>
        <v>107</v>
      </c>
      <c r="H46" s="102">
        <v>107</v>
      </c>
      <c r="I46" s="102">
        <v>0</v>
      </c>
      <c r="J46" s="222">
        <f t="shared" si="3"/>
        <v>107</v>
      </c>
    </row>
    <row r="47" spans="1:10" ht="13.5">
      <c r="A47" s="113"/>
      <c r="B47" s="136" t="s">
        <v>329</v>
      </c>
      <c r="C47" s="112" t="s">
        <v>37</v>
      </c>
      <c r="D47" s="210"/>
      <c r="E47" s="220">
        <v>15062</v>
      </c>
      <c r="F47" s="220">
        <v>0</v>
      </c>
      <c r="G47" s="221">
        <f t="shared" si="2"/>
        <v>15062</v>
      </c>
      <c r="H47" s="102">
        <v>14851</v>
      </c>
      <c r="I47" s="102">
        <v>0</v>
      </c>
      <c r="J47" s="222">
        <f t="shared" si="3"/>
        <v>14851</v>
      </c>
    </row>
    <row r="48" spans="1:10" ht="13.5">
      <c r="A48" s="113"/>
      <c r="B48" s="136" t="s">
        <v>330</v>
      </c>
      <c r="C48" s="112" t="s">
        <v>197</v>
      </c>
      <c r="D48" s="210"/>
      <c r="E48" s="220">
        <v>0</v>
      </c>
      <c r="F48" s="220">
        <v>0</v>
      </c>
      <c r="G48" s="221">
        <f t="shared" si="2"/>
        <v>0</v>
      </c>
      <c r="H48" s="102">
        <v>0</v>
      </c>
      <c r="I48" s="102">
        <v>0</v>
      </c>
      <c r="J48" s="222">
        <f t="shared" si="3"/>
        <v>0</v>
      </c>
    </row>
    <row r="49" spans="1:10" ht="13.5">
      <c r="A49" s="113"/>
      <c r="B49" s="136" t="s">
        <v>331</v>
      </c>
      <c r="C49" s="112" t="s">
        <v>38</v>
      </c>
      <c r="D49" s="210"/>
      <c r="E49" s="220">
        <f>0</f>
        <v>0</v>
      </c>
      <c r="F49" s="220">
        <v>0</v>
      </c>
      <c r="G49" s="221">
        <f t="shared" si="2"/>
        <v>0</v>
      </c>
      <c r="H49" s="102">
        <v>0</v>
      </c>
      <c r="I49" s="102">
        <v>0</v>
      </c>
      <c r="J49" s="222">
        <f t="shared" si="3"/>
        <v>0</v>
      </c>
    </row>
    <row r="50" spans="1:10" ht="13.5">
      <c r="A50" s="113"/>
      <c r="B50" s="120" t="s">
        <v>268</v>
      </c>
      <c r="C50" s="120" t="s">
        <v>267</v>
      </c>
      <c r="D50" s="215" t="s">
        <v>184</v>
      </c>
      <c r="E50" s="228">
        <v>0</v>
      </c>
      <c r="F50" s="228">
        <v>0</v>
      </c>
      <c r="G50" s="217">
        <f t="shared" si="2"/>
        <v>0</v>
      </c>
      <c r="H50" s="231">
        <v>0</v>
      </c>
      <c r="I50" s="231">
        <v>0</v>
      </c>
      <c r="J50" s="223">
        <f t="shared" si="3"/>
        <v>0</v>
      </c>
    </row>
    <row r="51" spans="1:10" ht="13.5">
      <c r="A51" s="113"/>
      <c r="B51" s="120" t="s">
        <v>60</v>
      </c>
      <c r="C51" s="120" t="s">
        <v>321</v>
      </c>
      <c r="D51" s="215"/>
      <c r="E51" s="228">
        <v>0</v>
      </c>
      <c r="F51" s="228">
        <v>0</v>
      </c>
      <c r="G51" s="217">
        <f t="shared" si="2"/>
        <v>0</v>
      </c>
      <c r="H51" s="231">
        <v>0</v>
      </c>
      <c r="I51" s="231">
        <v>0</v>
      </c>
      <c r="J51" s="223">
        <f t="shared" si="3"/>
        <v>0</v>
      </c>
    </row>
    <row r="52" spans="1:10" ht="13.5">
      <c r="A52" s="113"/>
      <c r="B52" s="120" t="s">
        <v>61</v>
      </c>
      <c r="C52" s="120" t="s">
        <v>234</v>
      </c>
      <c r="D52" s="215" t="s">
        <v>186</v>
      </c>
      <c r="E52" s="216">
        <f>+E53+E54+E62+E67</f>
        <v>221657</v>
      </c>
      <c r="F52" s="216">
        <v>0</v>
      </c>
      <c r="G52" s="217">
        <f t="shared" si="2"/>
        <v>221657</v>
      </c>
      <c r="H52" s="223">
        <f>H53+H54+H62+H67</f>
        <v>206607</v>
      </c>
      <c r="I52" s="223">
        <f>I53+I54+I62+I67</f>
        <v>0</v>
      </c>
      <c r="J52" s="223">
        <f t="shared" si="3"/>
        <v>206607</v>
      </c>
    </row>
    <row r="53" spans="1:10" ht="13.5">
      <c r="A53" s="113"/>
      <c r="B53" s="136" t="s">
        <v>249</v>
      </c>
      <c r="C53" s="112" t="s">
        <v>207</v>
      </c>
      <c r="D53" s="210"/>
      <c r="E53" s="220">
        <f>60000</f>
        <v>60000</v>
      </c>
      <c r="F53" s="220">
        <v>0</v>
      </c>
      <c r="G53" s="221">
        <f t="shared" si="2"/>
        <v>60000</v>
      </c>
      <c r="H53" s="102">
        <v>60000</v>
      </c>
      <c r="I53" s="102">
        <v>0</v>
      </c>
      <c r="J53" s="222">
        <f t="shared" si="3"/>
        <v>60000</v>
      </c>
    </row>
    <row r="54" spans="1:10" ht="13.5">
      <c r="A54" s="113"/>
      <c r="B54" s="136" t="s">
        <v>250</v>
      </c>
      <c r="C54" s="112" t="s">
        <v>208</v>
      </c>
      <c r="D54" s="215"/>
      <c r="E54" s="225">
        <f>SUM(E55:E61)</f>
        <v>96788</v>
      </c>
      <c r="F54" s="225">
        <v>0</v>
      </c>
      <c r="G54" s="221">
        <f t="shared" si="2"/>
        <v>96788</v>
      </c>
      <c r="H54" s="222">
        <f>SUM(H55:H61)</f>
        <v>96788</v>
      </c>
      <c r="I54" s="222">
        <f>SUM(I55:I61)</f>
        <v>0</v>
      </c>
      <c r="J54" s="222">
        <f t="shared" si="3"/>
        <v>96788</v>
      </c>
    </row>
    <row r="55" spans="1:10" ht="13.5">
      <c r="A55" s="113"/>
      <c r="B55" s="136" t="s">
        <v>653</v>
      </c>
      <c r="C55" s="112" t="s">
        <v>209</v>
      </c>
      <c r="D55" s="215" t="s">
        <v>187</v>
      </c>
      <c r="E55" s="220">
        <v>0</v>
      </c>
      <c r="F55" s="220">
        <v>0</v>
      </c>
      <c r="G55" s="221">
        <f t="shared" si="2"/>
        <v>0</v>
      </c>
      <c r="H55" s="102">
        <v>0</v>
      </c>
      <c r="I55" s="102">
        <v>0</v>
      </c>
      <c r="J55" s="222">
        <f t="shared" si="3"/>
        <v>0</v>
      </c>
    </row>
    <row r="56" spans="1:10" ht="13.5">
      <c r="A56" s="113"/>
      <c r="B56" s="136" t="s">
        <v>654</v>
      </c>
      <c r="C56" s="112" t="s">
        <v>210</v>
      </c>
      <c r="D56" s="210"/>
      <c r="E56" s="220">
        <v>0</v>
      </c>
      <c r="F56" s="220">
        <v>0</v>
      </c>
      <c r="G56" s="221">
        <f t="shared" si="2"/>
        <v>0</v>
      </c>
      <c r="H56" s="102">
        <v>0</v>
      </c>
      <c r="I56" s="102">
        <v>0</v>
      </c>
      <c r="J56" s="222">
        <f t="shared" si="3"/>
        <v>0</v>
      </c>
    </row>
    <row r="57" spans="1:10" ht="13.5">
      <c r="A57" s="113"/>
      <c r="B57" s="136" t="s">
        <v>655</v>
      </c>
      <c r="C57" s="112" t="s">
        <v>211</v>
      </c>
      <c r="D57" s="215" t="s">
        <v>188</v>
      </c>
      <c r="E57" s="220">
        <v>0</v>
      </c>
      <c r="F57" s="220">
        <v>0</v>
      </c>
      <c r="G57" s="221">
        <f t="shared" si="2"/>
        <v>0</v>
      </c>
      <c r="H57" s="102">
        <v>0</v>
      </c>
      <c r="I57" s="102">
        <v>0</v>
      </c>
      <c r="J57" s="222">
        <f t="shared" si="3"/>
        <v>0</v>
      </c>
    </row>
    <row r="58" spans="1:10" ht="13.5">
      <c r="A58" s="113"/>
      <c r="B58" s="136" t="s">
        <v>656</v>
      </c>
      <c r="C58" s="112" t="s">
        <v>232</v>
      </c>
      <c r="D58" s="215" t="s">
        <v>189</v>
      </c>
      <c r="E58" s="220">
        <f>0</f>
        <v>0</v>
      </c>
      <c r="F58" s="220">
        <v>0</v>
      </c>
      <c r="G58" s="221">
        <f t="shared" si="2"/>
        <v>0</v>
      </c>
      <c r="H58" s="102">
        <v>0</v>
      </c>
      <c r="I58" s="102">
        <v>0</v>
      </c>
      <c r="J58" s="222">
        <f t="shared" si="3"/>
        <v>0</v>
      </c>
    </row>
    <row r="59" spans="1:10" ht="13.5">
      <c r="A59" s="113"/>
      <c r="B59" s="136" t="s">
        <v>657</v>
      </c>
      <c r="C59" s="112" t="s">
        <v>233</v>
      </c>
      <c r="D59" s="215" t="s">
        <v>190</v>
      </c>
      <c r="E59" s="220">
        <v>0</v>
      </c>
      <c r="F59" s="220">
        <v>0</v>
      </c>
      <c r="G59" s="221">
        <f t="shared" si="2"/>
        <v>0</v>
      </c>
      <c r="H59" s="102">
        <v>0</v>
      </c>
      <c r="I59" s="102">
        <v>0</v>
      </c>
      <c r="J59" s="222">
        <f t="shared" si="3"/>
        <v>0</v>
      </c>
    </row>
    <row r="60" spans="1:10" ht="13.5">
      <c r="A60" s="113"/>
      <c r="B60" s="136" t="s">
        <v>658</v>
      </c>
      <c r="C60" s="112" t="s">
        <v>212</v>
      </c>
      <c r="D60" s="210"/>
      <c r="E60" s="220">
        <v>96788</v>
      </c>
      <c r="F60" s="220">
        <v>0</v>
      </c>
      <c r="G60" s="221">
        <f t="shared" si="2"/>
        <v>96788</v>
      </c>
      <c r="H60" s="102">
        <v>0</v>
      </c>
      <c r="I60" s="102">
        <v>0</v>
      </c>
      <c r="J60" s="222">
        <f t="shared" si="3"/>
        <v>0</v>
      </c>
    </row>
    <row r="61" spans="1:10" ht="13.5">
      <c r="A61" s="113"/>
      <c r="B61" s="136" t="s">
        <v>659</v>
      </c>
      <c r="C61" s="112" t="s">
        <v>299</v>
      </c>
      <c r="D61" s="210"/>
      <c r="E61" s="220">
        <v>0</v>
      </c>
      <c r="F61" s="220">
        <v>0</v>
      </c>
      <c r="G61" s="221">
        <f t="shared" si="2"/>
        <v>0</v>
      </c>
      <c r="H61" s="102">
        <v>96788</v>
      </c>
      <c r="I61" s="102">
        <v>0</v>
      </c>
      <c r="J61" s="222">
        <f t="shared" si="3"/>
        <v>96788</v>
      </c>
    </row>
    <row r="62" spans="1:10" ht="13.5">
      <c r="A62" s="113"/>
      <c r="B62" s="136" t="s">
        <v>251</v>
      </c>
      <c r="C62" s="112" t="s">
        <v>213</v>
      </c>
      <c r="D62" s="215"/>
      <c r="E62" s="225">
        <f>SUM(E63:E66)</f>
        <v>30479</v>
      </c>
      <c r="F62" s="225">
        <v>0</v>
      </c>
      <c r="G62" s="221">
        <f t="shared" si="2"/>
        <v>30479</v>
      </c>
      <c r="H62" s="222">
        <f>SUM(H63:H66)</f>
        <v>18879</v>
      </c>
      <c r="I62" s="222">
        <f>SUM(I63:I66)</f>
        <v>0</v>
      </c>
      <c r="J62" s="222">
        <f t="shared" si="3"/>
        <v>18879</v>
      </c>
    </row>
    <row r="63" spans="1:10" ht="13.5">
      <c r="A63" s="113"/>
      <c r="B63" s="136" t="s">
        <v>660</v>
      </c>
      <c r="C63" s="112" t="s">
        <v>214</v>
      </c>
      <c r="D63" s="215" t="s">
        <v>320</v>
      </c>
      <c r="E63" s="220">
        <v>5741</v>
      </c>
      <c r="F63" s="220">
        <v>0</v>
      </c>
      <c r="G63" s="221">
        <f t="shared" si="2"/>
        <v>5741</v>
      </c>
      <c r="H63" s="102">
        <v>3253</v>
      </c>
      <c r="I63" s="102">
        <v>0</v>
      </c>
      <c r="J63" s="222">
        <f t="shared" si="3"/>
        <v>3253</v>
      </c>
    </row>
    <row r="64" spans="1:10" ht="13.5">
      <c r="A64" s="113"/>
      <c r="B64" s="136" t="s">
        <v>661</v>
      </c>
      <c r="C64" s="112" t="s">
        <v>215</v>
      </c>
      <c r="D64" s="210"/>
      <c r="E64" s="220">
        <f>0</f>
        <v>0</v>
      </c>
      <c r="F64" s="220">
        <v>0</v>
      </c>
      <c r="G64" s="221">
        <f t="shared" si="2"/>
        <v>0</v>
      </c>
      <c r="H64" s="102">
        <v>0</v>
      </c>
      <c r="I64" s="102">
        <v>0</v>
      </c>
      <c r="J64" s="222">
        <f t="shared" si="3"/>
        <v>0</v>
      </c>
    </row>
    <row r="65" spans="1:10" ht="13.5">
      <c r="A65" s="113"/>
      <c r="B65" s="136" t="s">
        <v>662</v>
      </c>
      <c r="C65" s="112" t="s">
        <v>216</v>
      </c>
      <c r="D65" s="215" t="s">
        <v>194</v>
      </c>
      <c r="E65" s="220">
        <v>21469</v>
      </c>
      <c r="F65" s="220">
        <v>0</v>
      </c>
      <c r="G65" s="221">
        <f t="shared" si="2"/>
        <v>21469</v>
      </c>
      <c r="H65" s="102">
        <f>12357</f>
        <v>12357</v>
      </c>
      <c r="I65" s="102">
        <v>0</v>
      </c>
      <c r="J65" s="222">
        <f t="shared" si="3"/>
        <v>12357</v>
      </c>
    </row>
    <row r="66" spans="1:10" ht="13.5">
      <c r="A66" s="113"/>
      <c r="B66" s="136" t="s">
        <v>663</v>
      </c>
      <c r="C66" s="112" t="s">
        <v>217</v>
      </c>
      <c r="D66" s="210"/>
      <c r="E66" s="220">
        <v>3269</v>
      </c>
      <c r="F66" s="220">
        <v>0</v>
      </c>
      <c r="G66" s="221">
        <f t="shared" si="2"/>
        <v>3269</v>
      </c>
      <c r="H66" s="102">
        <v>3269</v>
      </c>
      <c r="I66" s="102">
        <v>0</v>
      </c>
      <c r="J66" s="222">
        <f t="shared" si="3"/>
        <v>3269</v>
      </c>
    </row>
    <row r="67" spans="1:10" ht="13.5">
      <c r="A67" s="113"/>
      <c r="B67" s="136" t="s">
        <v>664</v>
      </c>
      <c r="C67" s="112" t="s">
        <v>231</v>
      </c>
      <c r="D67" s="210"/>
      <c r="E67" s="225">
        <f>E68+E69</f>
        <v>34390</v>
      </c>
      <c r="F67" s="225">
        <v>0</v>
      </c>
      <c r="G67" s="221">
        <f t="shared" si="2"/>
        <v>34390</v>
      </c>
      <c r="H67" s="222">
        <f>H68+H69</f>
        <v>30940</v>
      </c>
      <c r="I67" s="222">
        <f>I68+I69</f>
        <v>0</v>
      </c>
      <c r="J67" s="222">
        <f t="shared" si="3"/>
        <v>30940</v>
      </c>
    </row>
    <row r="68" spans="1:10" ht="13.5">
      <c r="A68" s="113"/>
      <c r="B68" s="136" t="s">
        <v>665</v>
      </c>
      <c r="C68" s="141" t="s">
        <v>218</v>
      </c>
      <c r="D68" s="215"/>
      <c r="E68" s="225">
        <v>0</v>
      </c>
      <c r="F68" s="225">
        <v>0</v>
      </c>
      <c r="G68" s="221">
        <f t="shared" si="2"/>
        <v>0</v>
      </c>
      <c r="H68" s="102">
        <v>0</v>
      </c>
      <c r="I68" s="102">
        <v>0</v>
      </c>
      <c r="J68" s="230">
        <f t="shared" si="3"/>
        <v>0</v>
      </c>
    </row>
    <row r="69" spans="1:10" s="219" customFormat="1" ht="13.5">
      <c r="A69" s="113"/>
      <c r="B69" s="136" t="s">
        <v>666</v>
      </c>
      <c r="C69" s="141" t="s">
        <v>219</v>
      </c>
      <c r="D69" s="215"/>
      <c r="E69" s="225">
        <v>34390</v>
      </c>
      <c r="F69" s="225">
        <v>0</v>
      </c>
      <c r="G69" s="221">
        <f t="shared" si="2"/>
        <v>34390</v>
      </c>
      <c r="H69" s="225">
        <v>30940</v>
      </c>
      <c r="I69" s="232">
        <v>0</v>
      </c>
      <c r="J69" s="230">
        <f>+H69+I69</f>
        <v>30940</v>
      </c>
    </row>
    <row r="70" spans="1:10" ht="13.5">
      <c r="A70" s="113"/>
      <c r="B70" s="112"/>
      <c r="C70" s="141"/>
      <c r="D70" s="210"/>
      <c r="E70" s="216"/>
      <c r="F70" s="216"/>
      <c r="G70" s="233"/>
      <c r="H70" s="174"/>
      <c r="I70" s="174"/>
      <c r="J70" s="230"/>
    </row>
    <row r="71" spans="1:10" ht="13.5">
      <c r="A71" s="115"/>
      <c r="B71" s="116"/>
      <c r="C71" s="234" t="s">
        <v>112</v>
      </c>
      <c r="D71" s="214"/>
      <c r="E71" s="235">
        <f aca="true" t="shared" si="4" ref="E71:J71">+E10+E18+E22+E27+E32+E33+E34+E35+E36+E31+E39+E44+E51+E52+E50</f>
        <v>396269</v>
      </c>
      <c r="F71" s="235">
        <f t="shared" si="4"/>
        <v>4407</v>
      </c>
      <c r="G71" s="235">
        <f t="shared" si="4"/>
        <v>400676</v>
      </c>
      <c r="H71" s="235">
        <f t="shared" si="4"/>
        <v>317610</v>
      </c>
      <c r="I71" s="235">
        <f t="shared" si="4"/>
        <v>7706</v>
      </c>
      <c r="J71" s="235">
        <f t="shared" si="4"/>
        <v>325316</v>
      </c>
    </row>
    <row r="72" spans="1:10" ht="13.5">
      <c r="A72" s="108"/>
      <c r="B72" s="109"/>
      <c r="C72" s="351"/>
      <c r="D72" s="206"/>
      <c r="E72" s="352"/>
      <c r="F72" s="352"/>
      <c r="G72" s="352"/>
      <c r="H72" s="352"/>
      <c r="I72" s="352"/>
      <c r="J72" s="353"/>
    </row>
    <row r="73" spans="1:10" ht="13.5">
      <c r="A73" s="113"/>
      <c r="B73" s="112"/>
      <c r="C73" s="145"/>
      <c r="D73" s="208"/>
      <c r="E73" s="350"/>
      <c r="F73" s="350"/>
      <c r="G73" s="350"/>
      <c r="H73" s="350"/>
      <c r="I73" s="350"/>
      <c r="J73" s="354"/>
    </row>
    <row r="74" spans="1:10" ht="13.5">
      <c r="A74" s="113"/>
      <c r="B74" s="112"/>
      <c r="C74" s="145"/>
      <c r="D74" s="208"/>
      <c r="E74" s="350"/>
      <c r="F74" s="350"/>
      <c r="G74" s="350"/>
      <c r="H74" s="350"/>
      <c r="I74" s="350"/>
      <c r="J74" s="354"/>
    </row>
    <row r="75" spans="1:10" ht="13.5">
      <c r="A75" s="113"/>
      <c r="B75" s="112"/>
      <c r="C75" s="145"/>
      <c r="D75" s="208"/>
      <c r="E75" s="350"/>
      <c r="F75" s="350"/>
      <c r="G75" s="350"/>
      <c r="H75" s="350"/>
      <c r="I75" s="350"/>
      <c r="J75" s="354"/>
    </row>
    <row r="76" spans="1:10" ht="13.5">
      <c r="A76" s="113"/>
      <c r="B76" s="112"/>
      <c r="C76" s="145"/>
      <c r="D76" s="208"/>
      <c r="E76" s="350"/>
      <c r="F76" s="350"/>
      <c r="G76" s="350"/>
      <c r="H76" s="350"/>
      <c r="I76" s="350"/>
      <c r="J76" s="354"/>
    </row>
    <row r="77" spans="1:10" ht="15">
      <c r="A77" s="113"/>
      <c r="B77" s="136"/>
      <c r="C77" s="339" t="s">
        <v>667</v>
      </c>
      <c r="D77" s="339"/>
      <c r="E77" s="338"/>
      <c r="F77" s="339" t="s">
        <v>668</v>
      </c>
      <c r="G77" s="349"/>
      <c r="H77" s="340"/>
      <c r="I77" s="342" t="s">
        <v>672</v>
      </c>
      <c r="J77" s="122"/>
    </row>
    <row r="78" spans="1:10" ht="15">
      <c r="A78" s="113"/>
      <c r="B78" s="136"/>
      <c r="C78" s="339" t="s">
        <v>669</v>
      </c>
      <c r="D78" s="339"/>
      <c r="E78" s="338"/>
      <c r="F78" s="339" t="s">
        <v>670</v>
      </c>
      <c r="G78" s="349"/>
      <c r="H78" s="340"/>
      <c r="I78" s="342" t="s">
        <v>673</v>
      </c>
      <c r="J78" s="122"/>
    </row>
    <row r="79" spans="1:10" s="219" customFormat="1" ht="15">
      <c r="A79" s="131"/>
      <c r="B79" s="120"/>
      <c r="C79" s="338" t="s">
        <v>671</v>
      </c>
      <c r="D79" s="338"/>
      <c r="E79" s="338"/>
      <c r="F79" s="338"/>
      <c r="G79" s="338"/>
      <c r="H79" s="338"/>
      <c r="I79" s="338"/>
      <c r="J79" s="122"/>
    </row>
    <row r="80" spans="1:10" s="219" customFormat="1" ht="13.5">
      <c r="A80" s="355"/>
      <c r="B80" s="356"/>
      <c r="C80" s="234"/>
      <c r="D80" s="357"/>
      <c r="E80" s="182"/>
      <c r="F80" s="182"/>
      <c r="G80" s="182"/>
      <c r="H80" s="182"/>
      <c r="I80" s="182"/>
      <c r="J80" s="213"/>
    </row>
    <row r="81" spans="1:10" s="219" customFormat="1" ht="13.5">
      <c r="A81" s="120"/>
      <c r="B81" s="120"/>
      <c r="C81" s="145"/>
      <c r="D81" s="236"/>
      <c r="E81" s="170"/>
      <c r="F81" s="142"/>
      <c r="G81" s="170"/>
      <c r="H81" s="170"/>
      <c r="I81" s="170"/>
      <c r="J81" s="170"/>
    </row>
    <row r="82" spans="1:10" s="219" customFormat="1" ht="13.5">
      <c r="A82" s="120"/>
      <c r="B82" s="120"/>
      <c r="C82" s="120"/>
      <c r="D82" s="236"/>
      <c r="E82" s="170"/>
      <c r="F82" s="142"/>
      <c r="G82" s="170"/>
      <c r="H82" s="170"/>
      <c r="I82" s="170"/>
      <c r="J82" s="170"/>
    </row>
    <row r="83" spans="1:24" s="219" customFormat="1" ht="13.5">
      <c r="A83" s="120"/>
      <c r="B83" s="152"/>
      <c r="C83" s="120"/>
      <c r="D83" s="236"/>
      <c r="E83" s="170"/>
      <c r="F83" s="142"/>
      <c r="G83" s="170"/>
      <c r="H83" s="170"/>
      <c r="I83" s="170"/>
      <c r="J83" s="170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</row>
    <row r="84" spans="1:24" s="219" customFormat="1" ht="13.5">
      <c r="A84" s="120"/>
      <c r="B84" s="152"/>
      <c r="C84" s="120"/>
      <c r="D84" s="236"/>
      <c r="E84" s="170"/>
      <c r="F84" s="142"/>
      <c r="G84" s="170"/>
      <c r="H84" s="170"/>
      <c r="I84" s="170"/>
      <c r="J84" s="170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</row>
    <row r="85" spans="1:24" s="219" customFormat="1" ht="13.5">
      <c r="A85" s="120"/>
      <c r="B85" s="120"/>
      <c r="C85" s="145"/>
      <c r="D85" s="236"/>
      <c r="E85" s="170"/>
      <c r="F85" s="142"/>
      <c r="G85" s="170"/>
      <c r="H85" s="170"/>
      <c r="I85" s="170"/>
      <c r="J85" s="170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</row>
    <row r="86" spans="1:24" s="219" customFormat="1" ht="13.5">
      <c r="A86" s="237"/>
      <c r="B86" s="237"/>
      <c r="C86" s="237"/>
      <c r="D86" s="208"/>
      <c r="E86" s="170"/>
      <c r="F86" s="142"/>
      <c r="G86" s="170"/>
      <c r="H86" s="170"/>
      <c r="I86" s="170"/>
      <c r="J86" s="170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</row>
    <row r="87" spans="1:24" ht="13.5">
      <c r="A87" s="238"/>
      <c r="B87" s="238"/>
      <c r="C87" s="238"/>
      <c r="D87" s="20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</row>
    <row r="88" spans="1:24" ht="13.5">
      <c r="A88" s="238"/>
      <c r="B88" s="238"/>
      <c r="C88" s="238"/>
      <c r="D88" s="20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</row>
    <row r="89" spans="1:24" s="219" customFormat="1" ht="13.5">
      <c r="A89" s="237"/>
      <c r="B89" s="237"/>
      <c r="C89" s="237"/>
      <c r="D89" s="208"/>
      <c r="E89" s="170"/>
      <c r="F89" s="142"/>
      <c r="G89" s="170"/>
      <c r="H89" s="170"/>
      <c r="I89" s="170"/>
      <c r="J89" s="170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</row>
    <row r="90" spans="1:24" ht="13.5">
      <c r="A90" s="238"/>
      <c r="B90" s="238"/>
      <c r="C90" s="238"/>
      <c r="D90" s="20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</row>
    <row r="91" spans="1:24" ht="13.5">
      <c r="A91" s="238"/>
      <c r="B91" s="238"/>
      <c r="C91" s="238"/>
      <c r="D91" s="20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</row>
    <row r="92" spans="1:24" ht="15.75" customHeight="1">
      <c r="A92" s="238"/>
      <c r="B92" s="238"/>
      <c r="C92" s="238"/>
      <c r="D92" s="20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</row>
    <row r="93" spans="1:24" ht="13.5">
      <c r="A93" s="238"/>
      <c r="B93" s="238"/>
      <c r="C93" s="238"/>
      <c r="D93" s="20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</row>
    <row r="94" spans="1:24" ht="13.5">
      <c r="A94" s="112"/>
      <c r="B94" s="112"/>
      <c r="C94" s="141"/>
      <c r="D94" s="20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</row>
    <row r="95" spans="1:4" ht="13.5">
      <c r="A95" s="112"/>
      <c r="B95" s="112"/>
      <c r="C95" s="141"/>
      <c r="D95" s="208"/>
    </row>
    <row r="96" spans="1:4" ht="13.5">
      <c r="A96" s="112"/>
      <c r="B96" s="112"/>
      <c r="C96" s="141"/>
      <c r="D96" s="208"/>
    </row>
    <row r="97" spans="1:4" ht="13.5">
      <c r="A97" s="112"/>
      <c r="B97" s="112"/>
      <c r="C97" s="141"/>
      <c r="D97" s="208"/>
    </row>
    <row r="98" spans="1:4" ht="13.5">
      <c r="A98" s="112"/>
      <c r="B98" s="112"/>
      <c r="C98" s="143"/>
      <c r="D98" s="236"/>
    </row>
    <row r="99" spans="1:4" ht="13.5">
      <c r="A99" s="112"/>
      <c r="B99" s="112"/>
      <c r="C99" s="141"/>
      <c r="D99" s="208"/>
    </row>
    <row r="100" spans="1:4" ht="13.5">
      <c r="A100" s="112"/>
      <c r="B100" s="112"/>
      <c r="C100" s="141"/>
      <c r="D100" s="208"/>
    </row>
    <row r="101" spans="1:4" ht="13.5">
      <c r="A101" s="112"/>
      <c r="B101" s="112"/>
      <c r="C101" s="141"/>
      <c r="D101" s="208"/>
    </row>
  </sheetData>
  <mergeCells count="6">
    <mergeCell ref="E7:G7"/>
    <mergeCell ref="H7:J7"/>
    <mergeCell ref="B2:J2"/>
    <mergeCell ref="E4:J5"/>
    <mergeCell ref="E6:G6"/>
    <mergeCell ref="H6:J6"/>
  </mergeCells>
  <printOptions horizontalCentered="1" verticalCentered="1"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Roman,Normal"Ekteki dipnotlar bu mali tabloların tamamlayıcısıdır.
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207" customWidth="1"/>
    <col min="2" max="2" width="9.140625" style="207" customWidth="1"/>
    <col min="3" max="3" width="59.00390625" style="207" bestFit="1" customWidth="1"/>
    <col min="4" max="4" width="8.28125" style="207" customWidth="1"/>
    <col min="5" max="10" width="14.00390625" style="207" customWidth="1"/>
    <col min="11" max="16384" width="9.140625" style="207" customWidth="1"/>
  </cols>
  <sheetData>
    <row r="1" spans="1:10" ht="12">
      <c r="A1" s="240"/>
      <c r="B1" s="241"/>
      <c r="C1" s="241"/>
      <c r="D1" s="241"/>
      <c r="E1" s="241"/>
      <c r="F1" s="241"/>
      <c r="G1" s="241"/>
      <c r="H1" s="241"/>
      <c r="I1" s="241"/>
      <c r="J1" s="242"/>
    </row>
    <row r="2" spans="1:10" ht="13.5">
      <c r="A2" s="113"/>
      <c r="B2" s="420" t="s">
        <v>639</v>
      </c>
      <c r="C2" s="420"/>
      <c r="D2" s="420"/>
      <c r="E2" s="420"/>
      <c r="F2" s="420"/>
      <c r="G2" s="420"/>
      <c r="H2" s="420"/>
      <c r="I2" s="420"/>
      <c r="J2" s="421"/>
    </row>
    <row r="3" spans="1:10" ht="17.25" customHeight="1">
      <c r="A3" s="113"/>
      <c r="B3" s="422" t="s">
        <v>640</v>
      </c>
      <c r="C3" s="423"/>
      <c r="D3" s="423"/>
      <c r="E3" s="423"/>
      <c r="F3" s="423"/>
      <c r="G3" s="423"/>
      <c r="H3" s="423"/>
      <c r="I3" s="423"/>
      <c r="J3" s="424"/>
    </row>
    <row r="4" spans="1:10" ht="15.75" customHeight="1">
      <c r="A4" s="108"/>
      <c r="B4" s="243"/>
      <c r="C4" s="244"/>
      <c r="D4" s="245"/>
      <c r="E4" s="246"/>
      <c r="F4" s="247"/>
      <c r="G4" s="247"/>
      <c r="H4" s="247"/>
      <c r="I4" s="247"/>
      <c r="J4" s="244"/>
    </row>
    <row r="5" spans="1:10" ht="16.5" customHeight="1">
      <c r="A5" s="113"/>
      <c r="B5" s="248"/>
      <c r="C5" s="249"/>
      <c r="D5" s="153"/>
      <c r="E5" s="425" t="s">
        <v>486</v>
      </c>
      <c r="F5" s="426"/>
      <c r="G5" s="426"/>
      <c r="H5" s="426"/>
      <c r="I5" s="426"/>
      <c r="J5" s="427"/>
    </row>
    <row r="6" spans="1:10" ht="16.5" customHeight="1">
      <c r="A6" s="113"/>
      <c r="B6" s="250"/>
      <c r="C6" s="249"/>
      <c r="D6" s="153"/>
      <c r="E6" s="417" t="s">
        <v>641</v>
      </c>
      <c r="F6" s="418"/>
      <c r="G6" s="419"/>
      <c r="H6" s="417" t="s">
        <v>642</v>
      </c>
      <c r="I6" s="418"/>
      <c r="J6" s="419"/>
    </row>
    <row r="7" spans="1:10" ht="16.5" customHeight="1">
      <c r="A7" s="113"/>
      <c r="B7" s="250"/>
      <c r="C7" s="249"/>
      <c r="D7" s="153"/>
      <c r="E7" s="403" t="s">
        <v>643</v>
      </c>
      <c r="F7" s="404"/>
      <c r="G7" s="405"/>
      <c r="H7" s="403" t="s">
        <v>644</v>
      </c>
      <c r="I7" s="404"/>
      <c r="J7" s="405"/>
    </row>
    <row r="8" spans="1:46" ht="13.5">
      <c r="A8" s="113"/>
      <c r="B8" s="120"/>
      <c r="C8" s="121"/>
      <c r="D8" s="174"/>
      <c r="E8" s="251"/>
      <c r="F8" s="178" t="s">
        <v>633</v>
      </c>
      <c r="G8" s="179"/>
      <c r="H8" s="177"/>
      <c r="I8" s="178" t="s">
        <v>625</v>
      </c>
      <c r="J8" s="2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</row>
    <row r="9" spans="1:46" ht="9.75" customHeight="1">
      <c r="A9" s="113"/>
      <c r="B9" s="120"/>
      <c r="C9" s="121"/>
      <c r="D9" s="174"/>
      <c r="E9" s="253"/>
      <c r="F9" s="254"/>
      <c r="G9" s="255"/>
      <c r="H9" s="253"/>
      <c r="I9" s="254"/>
      <c r="J9" s="255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</row>
    <row r="10" spans="1:36" ht="13.5">
      <c r="A10" s="113"/>
      <c r="B10" s="112"/>
      <c r="C10" s="121"/>
      <c r="D10" s="256" t="s">
        <v>172</v>
      </c>
      <c r="E10" s="256" t="s">
        <v>263</v>
      </c>
      <c r="F10" s="256" t="s">
        <v>264</v>
      </c>
      <c r="G10" s="257" t="s">
        <v>334</v>
      </c>
      <c r="H10" s="256" t="s">
        <v>263</v>
      </c>
      <c r="I10" s="256" t="s">
        <v>264</v>
      </c>
      <c r="J10" s="257" t="s">
        <v>334</v>
      </c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</row>
    <row r="11" spans="1:10" ht="9.75" customHeight="1">
      <c r="A11" s="115"/>
      <c r="B11" s="116"/>
      <c r="C11" s="259"/>
      <c r="D11" s="126"/>
      <c r="E11" s="126"/>
      <c r="F11" s="126"/>
      <c r="G11" s="127"/>
      <c r="H11" s="126"/>
      <c r="I11" s="126"/>
      <c r="J11" s="127"/>
    </row>
    <row r="12" spans="1:10" ht="13.5">
      <c r="A12" s="113"/>
      <c r="B12" s="120" t="s">
        <v>335</v>
      </c>
      <c r="C12" s="120"/>
      <c r="D12" s="260"/>
      <c r="E12" s="100">
        <f>E13+E32+E49</f>
        <v>1026762</v>
      </c>
      <c r="F12" s="100">
        <f>F13+F32+F49</f>
        <v>0</v>
      </c>
      <c r="G12" s="100">
        <f aca="true" t="shared" si="0" ref="G12:G43">E12+F12</f>
        <v>1026762</v>
      </c>
      <c r="H12" s="100">
        <f>H13+H32+H49</f>
        <v>804369</v>
      </c>
      <c r="I12" s="100">
        <f>I13+I32+I49</f>
        <v>0</v>
      </c>
      <c r="J12" s="100">
        <f aca="true" t="shared" si="1" ref="J12:J43">H12+I12</f>
        <v>804369</v>
      </c>
    </row>
    <row r="13" spans="1:10" ht="13.5">
      <c r="A13" s="113"/>
      <c r="B13" s="120" t="s">
        <v>43</v>
      </c>
      <c r="C13" s="120" t="s">
        <v>336</v>
      </c>
      <c r="D13" s="261" t="s">
        <v>337</v>
      </c>
      <c r="E13" s="262">
        <f>E14+E18+E21+E24+E25+E28+E30+E31+E29</f>
        <v>1026762</v>
      </c>
      <c r="F13" s="100">
        <f>F14+F18+F21+F24+F25+F28+F30+F31+F29</f>
        <v>0</v>
      </c>
      <c r="G13" s="100">
        <f t="shared" si="0"/>
        <v>1026762</v>
      </c>
      <c r="H13" s="100">
        <f>H14+H18+H21+H24+H25+H28+H30+H31+H29</f>
        <v>804369</v>
      </c>
      <c r="I13" s="100">
        <f>I14+I18+I21+I24+I25+I28+I30+I31+I29</f>
        <v>0</v>
      </c>
      <c r="J13" s="100">
        <f t="shared" si="1"/>
        <v>804369</v>
      </c>
    </row>
    <row r="14" spans="1:10" ht="13.5">
      <c r="A14" s="113"/>
      <c r="B14" s="263" t="s">
        <v>338</v>
      </c>
      <c r="C14" s="112" t="s">
        <v>339</v>
      </c>
      <c r="D14" s="153"/>
      <c r="E14" s="101">
        <f>SUM(E15:E17)</f>
        <v>0</v>
      </c>
      <c r="F14" s="101">
        <f>SUM(F15:F17)</f>
        <v>0</v>
      </c>
      <c r="G14" s="101">
        <f t="shared" si="0"/>
        <v>0</v>
      </c>
      <c r="H14" s="101">
        <f>SUM(H15:H17)</f>
        <v>0</v>
      </c>
      <c r="I14" s="101">
        <f>SUM(I15:I17)</f>
        <v>0</v>
      </c>
      <c r="J14" s="101">
        <f t="shared" si="1"/>
        <v>0</v>
      </c>
    </row>
    <row r="15" spans="1:10" ht="13.5">
      <c r="A15" s="113"/>
      <c r="B15" s="112" t="s">
        <v>340</v>
      </c>
      <c r="C15" s="112" t="s">
        <v>341</v>
      </c>
      <c r="D15" s="153"/>
      <c r="E15" s="102">
        <v>0</v>
      </c>
      <c r="F15" s="102">
        <v>0</v>
      </c>
      <c r="G15" s="101">
        <f t="shared" si="0"/>
        <v>0</v>
      </c>
      <c r="H15" s="101">
        <v>0</v>
      </c>
      <c r="I15" s="101">
        <v>0</v>
      </c>
      <c r="J15" s="101">
        <f t="shared" si="1"/>
        <v>0</v>
      </c>
    </row>
    <row r="16" spans="1:10" ht="13.5">
      <c r="A16" s="113"/>
      <c r="B16" s="112" t="s">
        <v>342</v>
      </c>
      <c r="C16" s="112" t="s">
        <v>343</v>
      </c>
      <c r="D16" s="153"/>
      <c r="E16" s="102">
        <v>0</v>
      </c>
      <c r="F16" s="102">
        <v>0</v>
      </c>
      <c r="G16" s="101">
        <f t="shared" si="0"/>
        <v>0</v>
      </c>
      <c r="H16" s="102">
        <v>0</v>
      </c>
      <c r="I16" s="102">
        <v>0</v>
      </c>
      <c r="J16" s="101">
        <f t="shared" si="1"/>
        <v>0</v>
      </c>
    </row>
    <row r="17" spans="1:10" ht="13.5">
      <c r="A17" s="113"/>
      <c r="B17" s="264" t="s">
        <v>344</v>
      </c>
      <c r="C17" s="112" t="s">
        <v>345</v>
      </c>
      <c r="D17" s="153"/>
      <c r="E17" s="102">
        <v>0</v>
      </c>
      <c r="F17" s="102">
        <v>0</v>
      </c>
      <c r="G17" s="101">
        <f t="shared" si="0"/>
        <v>0</v>
      </c>
      <c r="H17" s="101">
        <v>0</v>
      </c>
      <c r="I17" s="101">
        <v>0</v>
      </c>
      <c r="J17" s="101">
        <f t="shared" si="1"/>
        <v>0</v>
      </c>
    </row>
    <row r="18" spans="1:10" ht="13.5">
      <c r="A18" s="113"/>
      <c r="B18" s="112" t="s">
        <v>346</v>
      </c>
      <c r="C18" s="112" t="s">
        <v>347</v>
      </c>
      <c r="D18" s="153"/>
      <c r="E18" s="101">
        <f>SUM(E19:E20)</f>
        <v>0</v>
      </c>
      <c r="F18" s="101">
        <f>SUM(F19:F20)</f>
        <v>0</v>
      </c>
      <c r="G18" s="101">
        <f t="shared" si="0"/>
        <v>0</v>
      </c>
      <c r="H18" s="101">
        <f>SUM(H19:H20)</f>
        <v>0</v>
      </c>
      <c r="I18" s="101">
        <f>SUM(I19:I20)</f>
        <v>0</v>
      </c>
      <c r="J18" s="101">
        <f t="shared" si="1"/>
        <v>0</v>
      </c>
    </row>
    <row r="19" spans="1:10" ht="13.5">
      <c r="A19" s="113"/>
      <c r="B19" s="112" t="s">
        <v>348</v>
      </c>
      <c r="C19" s="112" t="s">
        <v>349</v>
      </c>
      <c r="D19" s="153"/>
      <c r="E19" s="102">
        <v>0</v>
      </c>
      <c r="F19" s="102">
        <v>0</v>
      </c>
      <c r="G19" s="101">
        <f t="shared" si="0"/>
        <v>0</v>
      </c>
      <c r="H19" s="102">
        <v>0</v>
      </c>
      <c r="I19" s="102">
        <v>0</v>
      </c>
      <c r="J19" s="101">
        <f t="shared" si="1"/>
        <v>0</v>
      </c>
    </row>
    <row r="20" spans="1:10" ht="13.5">
      <c r="A20" s="113"/>
      <c r="B20" s="112" t="s">
        <v>350</v>
      </c>
      <c r="C20" s="112" t="s">
        <v>351</v>
      </c>
      <c r="D20" s="153"/>
      <c r="E20" s="102">
        <v>0</v>
      </c>
      <c r="F20" s="102">
        <v>0</v>
      </c>
      <c r="G20" s="101">
        <f t="shared" si="0"/>
        <v>0</v>
      </c>
      <c r="H20" s="102">
        <v>0</v>
      </c>
      <c r="I20" s="102">
        <v>0</v>
      </c>
      <c r="J20" s="101">
        <f t="shared" si="1"/>
        <v>0</v>
      </c>
    </row>
    <row r="21" spans="1:10" ht="13.5">
      <c r="A21" s="113"/>
      <c r="B21" s="112" t="s">
        <v>352</v>
      </c>
      <c r="C21" s="112" t="s">
        <v>353</v>
      </c>
      <c r="D21" s="153"/>
      <c r="E21" s="101">
        <f>SUM(E22:E23)</f>
        <v>0</v>
      </c>
      <c r="F21" s="101">
        <f>SUM(F22:F23)</f>
        <v>0</v>
      </c>
      <c r="G21" s="101">
        <f t="shared" si="0"/>
        <v>0</v>
      </c>
      <c r="H21" s="101">
        <f>SUM(H22:H23)</f>
        <v>0</v>
      </c>
      <c r="I21" s="101">
        <f>SUM(I22:I23)</f>
        <v>0</v>
      </c>
      <c r="J21" s="101">
        <f t="shared" si="1"/>
        <v>0</v>
      </c>
    </row>
    <row r="22" spans="1:10" ht="13.5">
      <c r="A22" s="113"/>
      <c r="B22" s="112" t="s">
        <v>354</v>
      </c>
      <c r="C22" s="112" t="s">
        <v>355</v>
      </c>
      <c r="D22" s="153"/>
      <c r="E22" s="102">
        <v>0</v>
      </c>
      <c r="F22" s="102">
        <v>0</v>
      </c>
      <c r="G22" s="101">
        <f t="shared" si="0"/>
        <v>0</v>
      </c>
      <c r="H22" s="102">
        <v>0</v>
      </c>
      <c r="I22" s="102">
        <v>0</v>
      </c>
      <c r="J22" s="101">
        <f t="shared" si="1"/>
        <v>0</v>
      </c>
    </row>
    <row r="23" spans="1:10" ht="13.5">
      <c r="A23" s="113"/>
      <c r="B23" s="112" t="s">
        <v>356</v>
      </c>
      <c r="C23" s="112" t="s">
        <v>357</v>
      </c>
      <c r="D23" s="153"/>
      <c r="E23" s="102">
        <v>0</v>
      </c>
      <c r="F23" s="102">
        <v>0</v>
      </c>
      <c r="G23" s="101">
        <f t="shared" si="0"/>
        <v>0</v>
      </c>
      <c r="H23" s="102">
        <v>0</v>
      </c>
      <c r="I23" s="102">
        <v>0</v>
      </c>
      <c r="J23" s="101">
        <f t="shared" si="1"/>
        <v>0</v>
      </c>
    </row>
    <row r="24" spans="1:10" ht="13.5">
      <c r="A24" s="113"/>
      <c r="B24" s="112" t="s">
        <v>358</v>
      </c>
      <c r="C24" s="112" t="s">
        <v>359</v>
      </c>
      <c r="D24" s="153"/>
      <c r="E24" s="102">
        <v>0</v>
      </c>
      <c r="F24" s="102">
        <v>0</v>
      </c>
      <c r="G24" s="101">
        <f t="shared" si="0"/>
        <v>0</v>
      </c>
      <c r="H24" s="102">
        <v>0</v>
      </c>
      <c r="I24" s="102">
        <v>0</v>
      </c>
      <c r="J24" s="101">
        <f t="shared" si="1"/>
        <v>0</v>
      </c>
    </row>
    <row r="25" spans="1:10" ht="13.5">
      <c r="A25" s="113"/>
      <c r="B25" s="112" t="s">
        <v>360</v>
      </c>
      <c r="C25" s="112" t="s">
        <v>361</v>
      </c>
      <c r="D25" s="153"/>
      <c r="E25" s="101">
        <f>SUM(E26:E27)</f>
        <v>0</v>
      </c>
      <c r="F25" s="101">
        <f>SUM(F26:F27)</f>
        <v>0</v>
      </c>
      <c r="G25" s="101">
        <f t="shared" si="0"/>
        <v>0</v>
      </c>
      <c r="H25" s="101">
        <f>SUM(H26:H27)</f>
        <v>0</v>
      </c>
      <c r="I25" s="101">
        <f>SUM(I26:I27)</f>
        <v>0</v>
      </c>
      <c r="J25" s="101">
        <f t="shared" si="1"/>
        <v>0</v>
      </c>
    </row>
    <row r="26" spans="1:10" ht="13.5">
      <c r="A26" s="113"/>
      <c r="B26" s="112" t="s">
        <v>362</v>
      </c>
      <c r="C26" s="112" t="s">
        <v>363</v>
      </c>
      <c r="D26" s="153"/>
      <c r="E26" s="102">
        <v>0</v>
      </c>
      <c r="F26" s="102">
        <v>0</v>
      </c>
      <c r="G26" s="101">
        <f t="shared" si="0"/>
        <v>0</v>
      </c>
      <c r="H26" s="102">
        <v>0</v>
      </c>
      <c r="I26" s="102">
        <v>0</v>
      </c>
      <c r="J26" s="101">
        <f t="shared" si="1"/>
        <v>0</v>
      </c>
    </row>
    <row r="27" spans="1:10" ht="13.5">
      <c r="A27" s="113"/>
      <c r="B27" s="112" t="s">
        <v>364</v>
      </c>
      <c r="C27" s="112" t="s">
        <v>365</v>
      </c>
      <c r="D27" s="153"/>
      <c r="E27" s="102">
        <v>0</v>
      </c>
      <c r="F27" s="102">
        <v>0</v>
      </c>
      <c r="G27" s="101">
        <f t="shared" si="0"/>
        <v>0</v>
      </c>
      <c r="H27" s="102">
        <v>0</v>
      </c>
      <c r="I27" s="102">
        <v>0</v>
      </c>
      <c r="J27" s="101">
        <f t="shared" si="1"/>
        <v>0</v>
      </c>
    </row>
    <row r="28" spans="1:10" ht="13.5">
      <c r="A28" s="113"/>
      <c r="B28" s="112" t="s">
        <v>366</v>
      </c>
      <c r="C28" s="112" t="s">
        <v>367</v>
      </c>
      <c r="D28" s="153"/>
      <c r="E28" s="102">
        <v>0</v>
      </c>
      <c r="F28" s="102">
        <v>0</v>
      </c>
      <c r="G28" s="101">
        <f t="shared" si="0"/>
        <v>0</v>
      </c>
      <c r="H28" s="102">
        <v>0</v>
      </c>
      <c r="I28" s="102">
        <v>0</v>
      </c>
      <c r="J28" s="101">
        <f t="shared" si="1"/>
        <v>0</v>
      </c>
    </row>
    <row r="29" spans="1:10" ht="13.5">
      <c r="A29" s="113"/>
      <c r="B29" s="112" t="s">
        <v>368</v>
      </c>
      <c r="C29" s="170" t="s">
        <v>369</v>
      </c>
      <c r="D29" s="153"/>
      <c r="E29" s="102">
        <v>0</v>
      </c>
      <c r="F29" s="102">
        <v>0</v>
      </c>
      <c r="G29" s="101">
        <f t="shared" si="0"/>
        <v>0</v>
      </c>
      <c r="H29" s="102">
        <v>0</v>
      </c>
      <c r="I29" s="102">
        <v>0</v>
      </c>
      <c r="J29" s="101">
        <f t="shared" si="1"/>
        <v>0</v>
      </c>
    </row>
    <row r="30" spans="1:10" ht="13.5">
      <c r="A30" s="113"/>
      <c r="B30" s="112" t="s">
        <v>370</v>
      </c>
      <c r="C30" s="112" t="s">
        <v>371</v>
      </c>
      <c r="D30" s="153"/>
      <c r="E30" s="102">
        <v>1026762</v>
      </c>
      <c r="F30" s="102">
        <v>0</v>
      </c>
      <c r="G30" s="101">
        <f t="shared" si="0"/>
        <v>1026762</v>
      </c>
      <c r="H30" s="102">
        <v>804369</v>
      </c>
      <c r="I30" s="102">
        <v>0</v>
      </c>
      <c r="J30" s="101">
        <f t="shared" si="1"/>
        <v>804369</v>
      </c>
    </row>
    <row r="31" spans="1:10" ht="13.5">
      <c r="A31" s="113"/>
      <c r="B31" s="112" t="s">
        <v>372</v>
      </c>
      <c r="C31" s="112" t="s">
        <v>373</v>
      </c>
      <c r="D31" s="153"/>
      <c r="E31" s="102">
        <v>0</v>
      </c>
      <c r="F31" s="102">
        <v>0</v>
      </c>
      <c r="G31" s="101">
        <f t="shared" si="0"/>
        <v>0</v>
      </c>
      <c r="H31" s="102">
        <v>0</v>
      </c>
      <c r="I31" s="102">
        <v>0</v>
      </c>
      <c r="J31" s="101">
        <f t="shared" si="1"/>
        <v>0</v>
      </c>
    </row>
    <row r="32" spans="1:10" ht="13.5">
      <c r="A32" s="113"/>
      <c r="B32" s="120" t="s">
        <v>51</v>
      </c>
      <c r="C32" s="120" t="s">
        <v>374</v>
      </c>
      <c r="D32" s="256" t="s">
        <v>337</v>
      </c>
      <c r="E32" s="265">
        <f>E33+E46</f>
        <v>0</v>
      </c>
      <c r="F32" s="265">
        <f>F33+F46</f>
        <v>0</v>
      </c>
      <c r="G32" s="265">
        <f t="shared" si="0"/>
        <v>0</v>
      </c>
      <c r="H32" s="265">
        <f>H33+H46</f>
        <v>0</v>
      </c>
      <c r="I32" s="265">
        <f>I33+I46</f>
        <v>0</v>
      </c>
      <c r="J32" s="265">
        <f t="shared" si="1"/>
        <v>0</v>
      </c>
    </row>
    <row r="33" spans="1:10" ht="13.5">
      <c r="A33" s="113"/>
      <c r="B33" s="112" t="s">
        <v>375</v>
      </c>
      <c r="C33" s="112" t="s">
        <v>376</v>
      </c>
      <c r="D33" s="153"/>
      <c r="E33" s="101">
        <f>SUM(E34:E45)</f>
        <v>0</v>
      </c>
      <c r="F33" s="101">
        <f>SUM(F34:F45)</f>
        <v>0</v>
      </c>
      <c r="G33" s="101">
        <f t="shared" si="0"/>
        <v>0</v>
      </c>
      <c r="H33" s="101">
        <f>SUM(H34:H45)</f>
        <v>0</v>
      </c>
      <c r="I33" s="101">
        <f>SUM(I34:I45)</f>
        <v>0</v>
      </c>
      <c r="J33" s="101">
        <f t="shared" si="1"/>
        <v>0</v>
      </c>
    </row>
    <row r="34" spans="1:10" ht="13.5">
      <c r="A34" s="113"/>
      <c r="B34" s="112" t="s">
        <v>377</v>
      </c>
      <c r="C34" s="112" t="s">
        <v>378</v>
      </c>
      <c r="D34" s="153"/>
      <c r="E34" s="102">
        <v>0</v>
      </c>
      <c r="F34" s="102">
        <v>0</v>
      </c>
      <c r="G34" s="101">
        <f t="shared" si="0"/>
        <v>0</v>
      </c>
      <c r="H34" s="102">
        <v>0</v>
      </c>
      <c r="I34" s="102">
        <v>0</v>
      </c>
      <c r="J34" s="101">
        <f t="shared" si="1"/>
        <v>0</v>
      </c>
    </row>
    <row r="35" spans="1:10" ht="13.5">
      <c r="A35" s="113"/>
      <c r="B35" s="112" t="s">
        <v>379</v>
      </c>
      <c r="C35" s="112" t="s">
        <v>380</v>
      </c>
      <c r="D35" s="153"/>
      <c r="E35" s="102">
        <v>0</v>
      </c>
      <c r="F35" s="102">
        <v>0</v>
      </c>
      <c r="G35" s="101">
        <f t="shared" si="0"/>
        <v>0</v>
      </c>
      <c r="H35" s="102">
        <v>0</v>
      </c>
      <c r="I35" s="102">
        <v>0</v>
      </c>
      <c r="J35" s="101">
        <f t="shared" si="1"/>
        <v>0</v>
      </c>
    </row>
    <row r="36" spans="1:10" ht="13.5">
      <c r="A36" s="113"/>
      <c r="B36" s="112" t="s">
        <v>381</v>
      </c>
      <c r="C36" s="112" t="s">
        <v>382</v>
      </c>
      <c r="D36" s="153"/>
      <c r="E36" s="102">
        <v>0</v>
      </c>
      <c r="F36" s="102">
        <v>0</v>
      </c>
      <c r="G36" s="101">
        <f t="shared" si="0"/>
        <v>0</v>
      </c>
      <c r="H36" s="102">
        <v>0</v>
      </c>
      <c r="I36" s="102">
        <v>0</v>
      </c>
      <c r="J36" s="101">
        <f t="shared" si="1"/>
        <v>0</v>
      </c>
    </row>
    <row r="37" spans="1:10" ht="13.5">
      <c r="A37" s="113"/>
      <c r="B37" s="112" t="s">
        <v>383</v>
      </c>
      <c r="C37" s="112" t="s">
        <v>384</v>
      </c>
      <c r="D37" s="153"/>
      <c r="E37" s="102">
        <v>0</v>
      </c>
      <c r="F37" s="102">
        <v>0</v>
      </c>
      <c r="G37" s="101">
        <f t="shared" si="0"/>
        <v>0</v>
      </c>
      <c r="H37" s="102">
        <v>0</v>
      </c>
      <c r="I37" s="102">
        <v>0</v>
      </c>
      <c r="J37" s="101">
        <f t="shared" si="1"/>
        <v>0</v>
      </c>
    </row>
    <row r="38" spans="1:10" ht="13.5">
      <c r="A38" s="113"/>
      <c r="B38" s="112" t="s">
        <v>385</v>
      </c>
      <c r="C38" s="112" t="s">
        <v>386</v>
      </c>
      <c r="D38" s="153"/>
      <c r="E38" s="102">
        <v>0</v>
      </c>
      <c r="F38" s="102">
        <v>0</v>
      </c>
      <c r="G38" s="101">
        <f t="shared" si="0"/>
        <v>0</v>
      </c>
      <c r="H38" s="102">
        <v>0</v>
      </c>
      <c r="I38" s="102">
        <v>0</v>
      </c>
      <c r="J38" s="101">
        <f t="shared" si="1"/>
        <v>0</v>
      </c>
    </row>
    <row r="39" spans="1:10" ht="13.5">
      <c r="A39" s="113"/>
      <c r="B39" s="112" t="s">
        <v>387</v>
      </c>
      <c r="C39" s="112" t="s">
        <v>388</v>
      </c>
      <c r="D39" s="153"/>
      <c r="E39" s="102">
        <v>0</v>
      </c>
      <c r="F39" s="102">
        <v>0</v>
      </c>
      <c r="G39" s="101">
        <f t="shared" si="0"/>
        <v>0</v>
      </c>
      <c r="H39" s="102">
        <v>0</v>
      </c>
      <c r="I39" s="102">
        <v>0</v>
      </c>
      <c r="J39" s="101">
        <f t="shared" si="1"/>
        <v>0</v>
      </c>
    </row>
    <row r="40" spans="1:10" ht="13.5">
      <c r="A40" s="113"/>
      <c r="B40" s="112" t="s">
        <v>389</v>
      </c>
      <c r="C40" s="170" t="s">
        <v>390</v>
      </c>
      <c r="D40" s="153"/>
      <c r="E40" s="102">
        <v>0</v>
      </c>
      <c r="F40" s="102">
        <v>0</v>
      </c>
      <c r="G40" s="101">
        <f t="shared" si="0"/>
        <v>0</v>
      </c>
      <c r="H40" s="102">
        <v>0</v>
      </c>
      <c r="I40" s="102">
        <v>0</v>
      </c>
      <c r="J40" s="101">
        <f t="shared" si="1"/>
        <v>0</v>
      </c>
    </row>
    <row r="41" spans="1:10" ht="13.5">
      <c r="A41" s="113"/>
      <c r="B41" s="112" t="s">
        <v>391</v>
      </c>
      <c r="C41" s="170" t="s">
        <v>392</v>
      </c>
      <c r="D41" s="153"/>
      <c r="E41" s="102">
        <v>0</v>
      </c>
      <c r="F41" s="102">
        <v>0</v>
      </c>
      <c r="G41" s="101">
        <f t="shared" si="0"/>
        <v>0</v>
      </c>
      <c r="H41" s="102">
        <v>0</v>
      </c>
      <c r="I41" s="102">
        <v>0</v>
      </c>
      <c r="J41" s="101">
        <f t="shared" si="1"/>
        <v>0</v>
      </c>
    </row>
    <row r="42" spans="1:10" ht="13.5">
      <c r="A42" s="113"/>
      <c r="B42" s="112" t="s">
        <v>393</v>
      </c>
      <c r="C42" s="112" t="s">
        <v>394</v>
      </c>
      <c r="D42" s="153"/>
      <c r="E42" s="102">
        <v>0</v>
      </c>
      <c r="F42" s="102">
        <v>0</v>
      </c>
      <c r="G42" s="101">
        <f t="shared" si="0"/>
        <v>0</v>
      </c>
      <c r="H42" s="102">
        <v>0</v>
      </c>
      <c r="I42" s="102">
        <v>0</v>
      </c>
      <c r="J42" s="101">
        <f t="shared" si="1"/>
        <v>0</v>
      </c>
    </row>
    <row r="43" spans="1:10" ht="13.5">
      <c r="A43" s="113"/>
      <c r="B43" s="112" t="s">
        <v>395</v>
      </c>
      <c r="C43" s="170" t="s">
        <v>396</v>
      </c>
      <c r="D43" s="153"/>
      <c r="E43" s="102">
        <v>0</v>
      </c>
      <c r="F43" s="102">
        <v>0</v>
      </c>
      <c r="G43" s="101">
        <f t="shared" si="0"/>
        <v>0</v>
      </c>
      <c r="H43" s="102">
        <v>0</v>
      </c>
      <c r="I43" s="102">
        <v>0</v>
      </c>
      <c r="J43" s="101">
        <f t="shared" si="1"/>
        <v>0</v>
      </c>
    </row>
    <row r="44" spans="1:10" ht="13.5">
      <c r="A44" s="113"/>
      <c r="B44" s="112" t="s">
        <v>397</v>
      </c>
      <c r="C44" s="170" t="s">
        <v>398</v>
      </c>
      <c r="D44" s="153"/>
      <c r="E44" s="102">
        <v>0</v>
      </c>
      <c r="F44" s="102">
        <v>0</v>
      </c>
      <c r="G44" s="101">
        <f aca="true" t="shared" si="2" ref="G44:G75">E44+F44</f>
        <v>0</v>
      </c>
      <c r="H44" s="102">
        <v>0</v>
      </c>
      <c r="I44" s="102">
        <v>0</v>
      </c>
      <c r="J44" s="101">
        <f aca="true" t="shared" si="3" ref="J44:J75">H44+I44</f>
        <v>0</v>
      </c>
    </row>
    <row r="45" spans="1:10" ht="13.5">
      <c r="A45" s="113"/>
      <c r="B45" s="112" t="s">
        <v>399</v>
      </c>
      <c r="C45" s="112" t="s">
        <v>400</v>
      </c>
      <c r="D45" s="153"/>
      <c r="E45" s="102">
        <v>0</v>
      </c>
      <c r="F45" s="102">
        <v>0</v>
      </c>
      <c r="G45" s="101">
        <f t="shared" si="2"/>
        <v>0</v>
      </c>
      <c r="H45" s="102">
        <v>0</v>
      </c>
      <c r="I45" s="102">
        <v>0</v>
      </c>
      <c r="J45" s="101">
        <f t="shared" si="3"/>
        <v>0</v>
      </c>
    </row>
    <row r="46" spans="1:10" ht="13.5">
      <c r="A46" s="113"/>
      <c r="B46" s="112" t="s">
        <v>401</v>
      </c>
      <c r="C46" s="112" t="s">
        <v>402</v>
      </c>
      <c r="D46" s="153"/>
      <c r="E46" s="101">
        <f>SUM(E47:E48)</f>
        <v>0</v>
      </c>
      <c r="F46" s="101">
        <f>SUM(F47:F48)</f>
        <v>0</v>
      </c>
      <c r="G46" s="101">
        <f t="shared" si="2"/>
        <v>0</v>
      </c>
      <c r="H46" s="101">
        <f>SUM(H47:H48)</f>
        <v>0</v>
      </c>
      <c r="I46" s="101">
        <f>SUM(I47:I48)</f>
        <v>0</v>
      </c>
      <c r="J46" s="101">
        <f t="shared" si="3"/>
        <v>0</v>
      </c>
    </row>
    <row r="47" spans="1:10" ht="13.5">
      <c r="A47" s="113"/>
      <c r="B47" s="112" t="s">
        <v>403</v>
      </c>
      <c r="C47" s="112" t="s">
        <v>404</v>
      </c>
      <c r="D47" s="153"/>
      <c r="E47" s="102">
        <v>0</v>
      </c>
      <c r="F47" s="102">
        <v>0</v>
      </c>
      <c r="G47" s="101">
        <f t="shared" si="2"/>
        <v>0</v>
      </c>
      <c r="H47" s="102">
        <v>0</v>
      </c>
      <c r="I47" s="102">
        <v>0</v>
      </c>
      <c r="J47" s="101">
        <f t="shared" si="3"/>
        <v>0</v>
      </c>
    </row>
    <row r="48" spans="1:10" ht="13.5">
      <c r="A48" s="113"/>
      <c r="B48" s="112" t="s">
        <v>405</v>
      </c>
      <c r="C48" s="112" t="s">
        <v>406</v>
      </c>
      <c r="D48" s="153"/>
      <c r="E48" s="102">
        <v>0</v>
      </c>
      <c r="F48" s="102">
        <v>0</v>
      </c>
      <c r="G48" s="101">
        <f t="shared" si="2"/>
        <v>0</v>
      </c>
      <c r="H48" s="102">
        <v>0</v>
      </c>
      <c r="I48" s="102">
        <v>0</v>
      </c>
      <c r="J48" s="101">
        <f t="shared" si="3"/>
        <v>0</v>
      </c>
    </row>
    <row r="49" spans="1:10" ht="13.5">
      <c r="A49" s="113"/>
      <c r="B49" s="120" t="s">
        <v>50</v>
      </c>
      <c r="C49" s="120" t="s">
        <v>407</v>
      </c>
      <c r="D49" s="144" t="s">
        <v>173</v>
      </c>
      <c r="E49" s="265">
        <f>E50+E53+E58+E65+E68+E71</f>
        <v>0</v>
      </c>
      <c r="F49" s="265">
        <f>F50+F53+F58+F65+F68+F71</f>
        <v>0</v>
      </c>
      <c r="G49" s="265">
        <f t="shared" si="2"/>
        <v>0</v>
      </c>
      <c r="H49" s="265">
        <f>H50+H53+H58+H65+H68+H71</f>
        <v>0</v>
      </c>
      <c r="I49" s="265">
        <f>I50+I53+I58+I65+I68+I71</f>
        <v>0</v>
      </c>
      <c r="J49" s="265">
        <f t="shared" si="3"/>
        <v>0</v>
      </c>
    </row>
    <row r="50" spans="1:10" ht="13.5">
      <c r="A50" s="113"/>
      <c r="B50" s="112" t="s">
        <v>408</v>
      </c>
      <c r="C50" s="112" t="s">
        <v>409</v>
      </c>
      <c r="D50" s="153"/>
      <c r="E50" s="101">
        <f>SUM(E51:E52)</f>
        <v>0</v>
      </c>
      <c r="F50" s="101">
        <f>SUM(F51:F52)</f>
        <v>0</v>
      </c>
      <c r="G50" s="101">
        <f t="shared" si="2"/>
        <v>0</v>
      </c>
      <c r="H50" s="101">
        <f>SUM(H51:H52)</f>
        <v>0</v>
      </c>
      <c r="I50" s="101">
        <f>SUM(I51:I52)</f>
        <v>0</v>
      </c>
      <c r="J50" s="101">
        <f t="shared" si="3"/>
        <v>0</v>
      </c>
    </row>
    <row r="51" spans="1:10" ht="13.5">
      <c r="A51" s="113"/>
      <c r="B51" s="112" t="s">
        <v>410</v>
      </c>
      <c r="C51" s="112" t="s">
        <v>411</v>
      </c>
      <c r="D51" s="153"/>
      <c r="E51" s="102">
        <v>0</v>
      </c>
      <c r="F51" s="102">
        <v>0</v>
      </c>
      <c r="G51" s="101">
        <f t="shared" si="2"/>
        <v>0</v>
      </c>
      <c r="H51" s="101">
        <v>0</v>
      </c>
      <c r="I51" s="101">
        <v>0</v>
      </c>
      <c r="J51" s="101">
        <f t="shared" si="3"/>
        <v>0</v>
      </c>
    </row>
    <row r="52" spans="1:10" ht="13.5">
      <c r="A52" s="113"/>
      <c r="B52" s="112" t="s">
        <v>412</v>
      </c>
      <c r="C52" s="112" t="s">
        <v>413</v>
      </c>
      <c r="D52" s="153"/>
      <c r="E52" s="102">
        <v>0</v>
      </c>
      <c r="F52" s="102">
        <v>0</v>
      </c>
      <c r="G52" s="101">
        <f t="shared" si="2"/>
        <v>0</v>
      </c>
      <c r="H52" s="102">
        <v>0</v>
      </c>
      <c r="I52" s="102">
        <v>0</v>
      </c>
      <c r="J52" s="101">
        <f t="shared" si="3"/>
        <v>0</v>
      </c>
    </row>
    <row r="53" spans="1:10" ht="13.5">
      <c r="A53" s="113"/>
      <c r="B53" s="112" t="s">
        <v>414</v>
      </c>
      <c r="C53" s="112" t="s">
        <v>415</v>
      </c>
      <c r="D53" s="153"/>
      <c r="E53" s="101">
        <f>SUM(E54:E57)</f>
        <v>0</v>
      </c>
      <c r="F53" s="101">
        <f>SUM(F54:F57)</f>
        <v>0</v>
      </c>
      <c r="G53" s="101">
        <f t="shared" si="2"/>
        <v>0</v>
      </c>
      <c r="H53" s="101">
        <f>SUM(H54:H57)</f>
        <v>0</v>
      </c>
      <c r="I53" s="101">
        <f>SUM(I54:I57)</f>
        <v>0</v>
      </c>
      <c r="J53" s="101">
        <f t="shared" si="3"/>
        <v>0</v>
      </c>
    </row>
    <row r="54" spans="1:10" ht="13.5">
      <c r="A54" s="113"/>
      <c r="B54" s="112" t="s">
        <v>416</v>
      </c>
      <c r="C54" s="112" t="s">
        <v>417</v>
      </c>
      <c r="D54" s="153"/>
      <c r="E54" s="102">
        <v>0</v>
      </c>
      <c r="F54" s="102">
        <v>0</v>
      </c>
      <c r="G54" s="101">
        <f t="shared" si="2"/>
        <v>0</v>
      </c>
      <c r="H54" s="102">
        <v>0</v>
      </c>
      <c r="I54" s="102">
        <v>0</v>
      </c>
      <c r="J54" s="101">
        <f t="shared" si="3"/>
        <v>0</v>
      </c>
    </row>
    <row r="55" spans="1:10" ht="13.5">
      <c r="A55" s="113"/>
      <c r="B55" s="112" t="s">
        <v>418</v>
      </c>
      <c r="C55" s="112" t="s">
        <v>419</v>
      </c>
      <c r="D55" s="153"/>
      <c r="E55" s="102">
        <v>0</v>
      </c>
      <c r="F55" s="102">
        <v>0</v>
      </c>
      <c r="G55" s="101">
        <f t="shared" si="2"/>
        <v>0</v>
      </c>
      <c r="H55" s="102">
        <v>0</v>
      </c>
      <c r="I55" s="102">
        <v>0</v>
      </c>
      <c r="J55" s="101">
        <f t="shared" si="3"/>
        <v>0</v>
      </c>
    </row>
    <row r="56" spans="1:10" ht="13.5">
      <c r="A56" s="113"/>
      <c r="B56" s="112" t="s">
        <v>420</v>
      </c>
      <c r="C56" s="112" t="s">
        <v>421</v>
      </c>
      <c r="D56" s="153"/>
      <c r="E56" s="102">
        <v>0</v>
      </c>
      <c r="F56" s="102">
        <v>0</v>
      </c>
      <c r="G56" s="101">
        <f t="shared" si="2"/>
        <v>0</v>
      </c>
      <c r="H56" s="102">
        <v>0</v>
      </c>
      <c r="I56" s="102">
        <v>0</v>
      </c>
      <c r="J56" s="101">
        <f t="shared" si="3"/>
        <v>0</v>
      </c>
    </row>
    <row r="57" spans="1:10" ht="13.5">
      <c r="A57" s="113"/>
      <c r="B57" s="112" t="s">
        <v>422</v>
      </c>
      <c r="C57" s="112" t="s">
        <v>423</v>
      </c>
      <c r="D57" s="153"/>
      <c r="E57" s="102">
        <v>0</v>
      </c>
      <c r="F57" s="102">
        <v>0</v>
      </c>
      <c r="G57" s="101">
        <f t="shared" si="2"/>
        <v>0</v>
      </c>
      <c r="H57" s="102">
        <v>0</v>
      </c>
      <c r="I57" s="102">
        <v>0</v>
      </c>
      <c r="J57" s="101">
        <f t="shared" si="3"/>
        <v>0</v>
      </c>
    </row>
    <row r="58" spans="1:10" ht="13.5">
      <c r="A58" s="113"/>
      <c r="B58" s="112" t="s">
        <v>424</v>
      </c>
      <c r="C58" s="112" t="s">
        <v>425</v>
      </c>
      <c r="D58" s="153"/>
      <c r="E58" s="101">
        <f>SUM(E59:E64)</f>
        <v>0</v>
      </c>
      <c r="F58" s="101">
        <f>SUM(F59:F64)</f>
        <v>0</v>
      </c>
      <c r="G58" s="101">
        <f t="shared" si="2"/>
        <v>0</v>
      </c>
      <c r="H58" s="101">
        <f>SUM(H59:H64)</f>
        <v>0</v>
      </c>
      <c r="I58" s="101">
        <f>SUM(I59:I64)</f>
        <v>0</v>
      </c>
      <c r="J58" s="101">
        <f t="shared" si="3"/>
        <v>0</v>
      </c>
    </row>
    <row r="59" spans="1:10" ht="13.5">
      <c r="A59" s="113"/>
      <c r="B59" s="112" t="s">
        <v>426</v>
      </c>
      <c r="C59" s="112" t="s">
        <v>427</v>
      </c>
      <c r="D59" s="153"/>
      <c r="E59" s="102">
        <v>0</v>
      </c>
      <c r="F59" s="102">
        <v>0</v>
      </c>
      <c r="G59" s="101">
        <f t="shared" si="2"/>
        <v>0</v>
      </c>
      <c r="H59" s="102">
        <v>0</v>
      </c>
      <c r="I59" s="102">
        <v>0</v>
      </c>
      <c r="J59" s="101">
        <f t="shared" si="3"/>
        <v>0</v>
      </c>
    </row>
    <row r="60" spans="1:10" ht="13.5">
      <c r="A60" s="113"/>
      <c r="B60" s="112" t="s">
        <v>428</v>
      </c>
      <c r="C60" s="112" t="s">
        <v>429</v>
      </c>
      <c r="D60" s="153"/>
      <c r="E60" s="102">
        <v>0</v>
      </c>
      <c r="F60" s="102">
        <v>0</v>
      </c>
      <c r="G60" s="101">
        <f t="shared" si="2"/>
        <v>0</v>
      </c>
      <c r="H60" s="102">
        <v>0</v>
      </c>
      <c r="I60" s="102">
        <v>0</v>
      </c>
      <c r="J60" s="101">
        <f t="shared" si="3"/>
        <v>0</v>
      </c>
    </row>
    <row r="61" spans="1:10" ht="13.5">
      <c r="A61" s="113"/>
      <c r="B61" s="112" t="s">
        <v>430</v>
      </c>
      <c r="C61" s="112" t="s">
        <v>431</v>
      </c>
      <c r="D61" s="153"/>
      <c r="E61" s="102">
        <v>0</v>
      </c>
      <c r="F61" s="102">
        <v>0</v>
      </c>
      <c r="G61" s="101">
        <f t="shared" si="2"/>
        <v>0</v>
      </c>
      <c r="H61" s="102">
        <v>0</v>
      </c>
      <c r="I61" s="102">
        <v>0</v>
      </c>
      <c r="J61" s="101">
        <f t="shared" si="3"/>
        <v>0</v>
      </c>
    </row>
    <row r="62" spans="1:10" ht="13.5">
      <c r="A62" s="113"/>
      <c r="B62" s="112" t="s">
        <v>432</v>
      </c>
      <c r="C62" s="112" t="s">
        <v>433</v>
      </c>
      <c r="D62" s="153"/>
      <c r="E62" s="102">
        <v>0</v>
      </c>
      <c r="F62" s="102">
        <v>0</v>
      </c>
      <c r="G62" s="101">
        <f t="shared" si="2"/>
        <v>0</v>
      </c>
      <c r="H62" s="102">
        <v>0</v>
      </c>
      <c r="I62" s="102">
        <v>0</v>
      </c>
      <c r="J62" s="101">
        <f t="shared" si="3"/>
        <v>0</v>
      </c>
    </row>
    <row r="63" spans="1:10" ht="13.5">
      <c r="A63" s="113"/>
      <c r="B63" s="112" t="s">
        <v>434</v>
      </c>
      <c r="C63" s="112" t="s">
        <v>435</v>
      </c>
      <c r="D63" s="153"/>
      <c r="E63" s="102">
        <v>0</v>
      </c>
      <c r="F63" s="102">
        <v>0</v>
      </c>
      <c r="G63" s="101">
        <f t="shared" si="2"/>
        <v>0</v>
      </c>
      <c r="H63" s="102">
        <v>0</v>
      </c>
      <c r="I63" s="102">
        <v>0</v>
      </c>
      <c r="J63" s="101">
        <f t="shared" si="3"/>
        <v>0</v>
      </c>
    </row>
    <row r="64" spans="1:10" ht="13.5">
      <c r="A64" s="113"/>
      <c r="B64" s="112" t="s">
        <v>436</v>
      </c>
      <c r="C64" s="112" t="s">
        <v>437</v>
      </c>
      <c r="D64" s="153"/>
      <c r="E64" s="102">
        <v>0</v>
      </c>
      <c r="F64" s="102">
        <v>0</v>
      </c>
      <c r="G64" s="101">
        <f t="shared" si="2"/>
        <v>0</v>
      </c>
      <c r="H64" s="102">
        <v>0</v>
      </c>
      <c r="I64" s="102">
        <v>0</v>
      </c>
      <c r="J64" s="101">
        <f t="shared" si="3"/>
        <v>0</v>
      </c>
    </row>
    <row r="65" spans="1:10" ht="13.5">
      <c r="A65" s="113"/>
      <c r="B65" s="112" t="s">
        <v>438</v>
      </c>
      <c r="C65" s="112" t="s">
        <v>439</v>
      </c>
      <c r="D65" s="153"/>
      <c r="E65" s="101">
        <f>SUM(E66:E67)</f>
        <v>0</v>
      </c>
      <c r="F65" s="101">
        <f>SUM(F66:F67)</f>
        <v>0</v>
      </c>
      <c r="G65" s="101">
        <f t="shared" si="2"/>
        <v>0</v>
      </c>
      <c r="H65" s="101">
        <f>SUM(H66:H67)</f>
        <v>0</v>
      </c>
      <c r="I65" s="101">
        <f>SUM(I66:I67)</f>
        <v>0</v>
      </c>
      <c r="J65" s="101">
        <f t="shared" si="3"/>
        <v>0</v>
      </c>
    </row>
    <row r="66" spans="1:10" ht="13.5">
      <c r="A66" s="113"/>
      <c r="B66" s="112" t="s">
        <v>440</v>
      </c>
      <c r="C66" s="112" t="s">
        <v>441</v>
      </c>
      <c r="D66" s="153"/>
      <c r="E66" s="102">
        <v>0</v>
      </c>
      <c r="F66" s="102">
        <v>0</v>
      </c>
      <c r="G66" s="101">
        <f t="shared" si="2"/>
        <v>0</v>
      </c>
      <c r="H66" s="102">
        <v>0</v>
      </c>
      <c r="I66" s="102">
        <v>0</v>
      </c>
      <c r="J66" s="101">
        <f t="shared" si="3"/>
        <v>0</v>
      </c>
    </row>
    <row r="67" spans="1:10" ht="13.5">
      <c r="A67" s="113"/>
      <c r="B67" s="112" t="s">
        <v>442</v>
      </c>
      <c r="C67" s="112" t="s">
        <v>443</v>
      </c>
      <c r="D67" s="153"/>
      <c r="E67" s="102">
        <v>0</v>
      </c>
      <c r="F67" s="102">
        <v>0</v>
      </c>
      <c r="G67" s="101">
        <f t="shared" si="2"/>
        <v>0</v>
      </c>
      <c r="H67" s="102">
        <v>0</v>
      </c>
      <c r="I67" s="102">
        <v>0</v>
      </c>
      <c r="J67" s="101">
        <f t="shared" si="3"/>
        <v>0</v>
      </c>
    </row>
    <row r="68" spans="1:10" ht="13.5">
      <c r="A68" s="113"/>
      <c r="B68" s="112" t="s">
        <v>444</v>
      </c>
      <c r="C68" s="112" t="s">
        <v>445</v>
      </c>
      <c r="D68" s="153"/>
      <c r="E68" s="101">
        <f>SUM(E69:E70)</f>
        <v>0</v>
      </c>
      <c r="F68" s="101">
        <f>SUM(F69:F70)</f>
        <v>0</v>
      </c>
      <c r="G68" s="101">
        <f t="shared" si="2"/>
        <v>0</v>
      </c>
      <c r="H68" s="101">
        <f>SUM(H69:H70)</f>
        <v>0</v>
      </c>
      <c r="I68" s="101">
        <f>SUM(I69:I70)</f>
        <v>0</v>
      </c>
      <c r="J68" s="101">
        <f t="shared" si="3"/>
        <v>0</v>
      </c>
    </row>
    <row r="69" spans="1:10" ht="13.5">
      <c r="A69" s="113"/>
      <c r="B69" s="112" t="s">
        <v>446</v>
      </c>
      <c r="C69" s="112" t="s">
        <v>447</v>
      </c>
      <c r="D69" s="153"/>
      <c r="E69" s="102">
        <v>0</v>
      </c>
      <c r="F69" s="102">
        <v>0</v>
      </c>
      <c r="G69" s="101">
        <f t="shared" si="2"/>
        <v>0</v>
      </c>
      <c r="H69" s="102">
        <v>0</v>
      </c>
      <c r="I69" s="102">
        <v>0</v>
      </c>
      <c r="J69" s="101">
        <f t="shared" si="3"/>
        <v>0</v>
      </c>
    </row>
    <row r="70" spans="1:10" ht="13.5">
      <c r="A70" s="113"/>
      <c r="B70" s="112" t="s">
        <v>448</v>
      </c>
      <c r="C70" s="112" t="s">
        <v>449</v>
      </c>
      <c r="D70" s="153"/>
      <c r="E70" s="102">
        <v>0</v>
      </c>
      <c r="F70" s="102">
        <v>0</v>
      </c>
      <c r="G70" s="101">
        <f t="shared" si="2"/>
        <v>0</v>
      </c>
      <c r="H70" s="102">
        <v>0</v>
      </c>
      <c r="I70" s="102">
        <v>0</v>
      </c>
      <c r="J70" s="101">
        <f t="shared" si="3"/>
        <v>0</v>
      </c>
    </row>
    <row r="71" spans="1:10" ht="13.5">
      <c r="A71" s="113"/>
      <c r="B71" s="112" t="s">
        <v>450</v>
      </c>
      <c r="C71" s="112" t="s">
        <v>2</v>
      </c>
      <c r="D71" s="153"/>
      <c r="E71" s="102">
        <v>0</v>
      </c>
      <c r="F71" s="102">
        <v>0</v>
      </c>
      <c r="G71" s="101">
        <f t="shared" si="2"/>
        <v>0</v>
      </c>
      <c r="H71" s="102">
        <v>0</v>
      </c>
      <c r="I71" s="102">
        <v>0</v>
      </c>
      <c r="J71" s="101">
        <f t="shared" si="3"/>
        <v>0</v>
      </c>
    </row>
    <row r="72" spans="1:10" ht="13.5">
      <c r="A72" s="113"/>
      <c r="B72" s="266" t="s">
        <v>451</v>
      </c>
      <c r="C72" s="267"/>
      <c r="D72" s="153"/>
      <c r="E72" s="100">
        <f>E73+E82+E90</f>
        <v>3238255468</v>
      </c>
      <c r="F72" s="100">
        <f>F73+F82+F90</f>
        <v>94032</v>
      </c>
      <c r="G72" s="100">
        <f t="shared" si="2"/>
        <v>3238349500</v>
      </c>
      <c r="H72" s="100">
        <f>H73+H82+H90</f>
        <v>14517450</v>
      </c>
      <c r="I72" s="100">
        <f>I73+I82+I90</f>
        <v>101318</v>
      </c>
      <c r="J72" s="100">
        <f t="shared" si="3"/>
        <v>14618768</v>
      </c>
    </row>
    <row r="73" spans="1:10" ht="13.5">
      <c r="A73" s="113"/>
      <c r="B73" s="120" t="s">
        <v>49</v>
      </c>
      <c r="C73" s="120" t="s">
        <v>452</v>
      </c>
      <c r="D73" s="153"/>
      <c r="E73" s="100">
        <f>SUM(E74:E81)</f>
        <v>3235386620</v>
      </c>
      <c r="F73" s="100">
        <f>SUM(F74:F81)</f>
        <v>0</v>
      </c>
      <c r="G73" s="100">
        <f t="shared" si="2"/>
        <v>3235386620</v>
      </c>
      <c r="H73" s="100">
        <f>SUM(H74:H81)</f>
        <v>12243252</v>
      </c>
      <c r="I73" s="100">
        <f>SUM(I74:I81)</f>
        <v>0</v>
      </c>
      <c r="J73" s="100">
        <f t="shared" si="3"/>
        <v>12243252</v>
      </c>
    </row>
    <row r="74" spans="1:10" ht="13.5">
      <c r="A74" s="113"/>
      <c r="B74" s="112" t="s">
        <v>453</v>
      </c>
      <c r="C74" s="112" t="s">
        <v>454</v>
      </c>
      <c r="D74" s="153"/>
      <c r="E74" s="102">
        <v>27</v>
      </c>
      <c r="F74" s="102">
        <v>0</v>
      </c>
      <c r="G74" s="101">
        <f t="shared" si="2"/>
        <v>27</v>
      </c>
      <c r="H74" s="102">
        <v>37</v>
      </c>
      <c r="I74" s="102">
        <v>0</v>
      </c>
      <c r="J74" s="101">
        <f t="shared" si="3"/>
        <v>37</v>
      </c>
    </row>
    <row r="75" spans="1:10" ht="13.5">
      <c r="A75" s="113"/>
      <c r="B75" s="112" t="s">
        <v>455</v>
      </c>
      <c r="C75" s="112" t="s">
        <v>456</v>
      </c>
      <c r="D75" s="153"/>
      <c r="E75" s="102">
        <v>3235385093</v>
      </c>
      <c r="F75" s="102">
        <v>0</v>
      </c>
      <c r="G75" s="101">
        <f t="shared" si="2"/>
        <v>3235385093</v>
      </c>
      <c r="H75" s="102">
        <v>12241715</v>
      </c>
      <c r="I75" s="102">
        <v>0</v>
      </c>
      <c r="J75" s="101">
        <f t="shared" si="3"/>
        <v>12241715</v>
      </c>
    </row>
    <row r="76" spans="1:10" ht="13.5">
      <c r="A76" s="113"/>
      <c r="B76" s="112" t="s">
        <v>457</v>
      </c>
      <c r="C76" s="112" t="s">
        <v>458</v>
      </c>
      <c r="D76" s="153"/>
      <c r="E76" s="102">
        <v>0</v>
      </c>
      <c r="F76" s="102">
        <v>0</v>
      </c>
      <c r="G76" s="101">
        <f aca="true" t="shared" si="4" ref="G76:G89">E76+F76</f>
        <v>0</v>
      </c>
      <c r="H76" s="102">
        <v>0</v>
      </c>
      <c r="I76" s="102">
        <v>0</v>
      </c>
      <c r="J76" s="101">
        <f aca="true" t="shared" si="5" ref="J76:J89">H76+I76</f>
        <v>0</v>
      </c>
    </row>
    <row r="77" spans="1:10" ht="13.5">
      <c r="A77" s="113"/>
      <c r="B77" s="112" t="s">
        <v>459</v>
      </c>
      <c r="C77" s="112" t="s">
        <v>460</v>
      </c>
      <c r="D77" s="153"/>
      <c r="E77" s="102">
        <v>0</v>
      </c>
      <c r="F77" s="102">
        <v>0</v>
      </c>
      <c r="G77" s="101">
        <f t="shared" si="4"/>
        <v>0</v>
      </c>
      <c r="H77" s="102">
        <v>0</v>
      </c>
      <c r="I77" s="102">
        <v>0</v>
      </c>
      <c r="J77" s="101">
        <f t="shared" si="5"/>
        <v>0</v>
      </c>
    </row>
    <row r="78" spans="1:10" ht="13.5">
      <c r="A78" s="113"/>
      <c r="B78" s="112" t="s">
        <v>461</v>
      </c>
      <c r="C78" s="112" t="s">
        <v>462</v>
      </c>
      <c r="D78" s="153"/>
      <c r="E78" s="102">
        <v>0</v>
      </c>
      <c r="F78" s="102">
        <v>0</v>
      </c>
      <c r="G78" s="101">
        <f t="shared" si="4"/>
        <v>0</v>
      </c>
      <c r="H78" s="102">
        <v>0</v>
      </c>
      <c r="I78" s="102">
        <v>0</v>
      </c>
      <c r="J78" s="101">
        <f t="shared" si="5"/>
        <v>0</v>
      </c>
    </row>
    <row r="79" spans="1:10" ht="13.5">
      <c r="A79" s="113"/>
      <c r="B79" s="112" t="s">
        <v>463</v>
      </c>
      <c r="C79" s="112" t="s">
        <v>464</v>
      </c>
      <c r="D79" s="153"/>
      <c r="E79" s="102">
        <v>0</v>
      </c>
      <c r="F79" s="102">
        <v>0</v>
      </c>
      <c r="G79" s="101">
        <f t="shared" si="4"/>
        <v>0</v>
      </c>
      <c r="H79" s="102">
        <v>0</v>
      </c>
      <c r="I79" s="102">
        <v>0</v>
      </c>
      <c r="J79" s="101">
        <f t="shared" si="5"/>
        <v>0</v>
      </c>
    </row>
    <row r="80" spans="1:10" ht="13.5">
      <c r="A80" s="113"/>
      <c r="B80" s="112" t="s">
        <v>465</v>
      </c>
      <c r="C80" s="112" t="s">
        <v>466</v>
      </c>
      <c r="D80" s="153"/>
      <c r="E80" s="102">
        <v>1500</v>
      </c>
      <c r="F80" s="102">
        <v>0</v>
      </c>
      <c r="G80" s="101">
        <f t="shared" si="4"/>
        <v>1500</v>
      </c>
      <c r="H80" s="102">
        <v>1500</v>
      </c>
      <c r="I80" s="102">
        <v>0</v>
      </c>
      <c r="J80" s="101">
        <f t="shared" si="5"/>
        <v>1500</v>
      </c>
    </row>
    <row r="81" spans="1:10" ht="13.5">
      <c r="A81" s="113"/>
      <c r="B81" s="112" t="s">
        <v>467</v>
      </c>
      <c r="C81" s="112" t="s">
        <v>468</v>
      </c>
      <c r="D81" s="153"/>
      <c r="E81" s="102">
        <v>0</v>
      </c>
      <c r="F81" s="102">
        <v>0</v>
      </c>
      <c r="G81" s="101">
        <f t="shared" si="4"/>
        <v>0</v>
      </c>
      <c r="H81" s="102">
        <v>0</v>
      </c>
      <c r="I81" s="102">
        <v>0</v>
      </c>
      <c r="J81" s="101">
        <f t="shared" si="5"/>
        <v>0</v>
      </c>
    </row>
    <row r="82" spans="1:10" ht="13.5">
      <c r="A82" s="113"/>
      <c r="B82" s="120" t="s">
        <v>48</v>
      </c>
      <c r="C82" s="120" t="s">
        <v>469</v>
      </c>
      <c r="D82" s="153"/>
      <c r="E82" s="100">
        <f>SUM(E83:E89)</f>
        <v>2868848</v>
      </c>
      <c r="F82" s="100">
        <f>SUM(F83:F89)</f>
        <v>94032</v>
      </c>
      <c r="G82" s="100">
        <f t="shared" si="4"/>
        <v>2962880</v>
      </c>
      <c r="H82" s="100">
        <f>SUM(H83:H89)</f>
        <v>2274198</v>
      </c>
      <c r="I82" s="100">
        <f>SUM(I83:I89)</f>
        <v>101318</v>
      </c>
      <c r="J82" s="100">
        <f t="shared" si="5"/>
        <v>2375516</v>
      </c>
    </row>
    <row r="83" spans="1:10" ht="13.5">
      <c r="A83" s="113"/>
      <c r="B83" s="150" t="s">
        <v>470</v>
      </c>
      <c r="C83" s="112" t="s">
        <v>471</v>
      </c>
      <c r="D83" s="153"/>
      <c r="E83" s="102">
        <v>2778875</v>
      </c>
      <c r="F83" s="102">
        <v>93152</v>
      </c>
      <c r="G83" s="101">
        <f t="shared" si="4"/>
        <v>2872027</v>
      </c>
      <c r="H83" s="102">
        <v>2229072</v>
      </c>
      <c r="I83" s="102">
        <v>100436</v>
      </c>
      <c r="J83" s="101">
        <f t="shared" si="5"/>
        <v>2329508</v>
      </c>
    </row>
    <row r="84" spans="1:10" ht="13.5">
      <c r="A84" s="113"/>
      <c r="B84" s="112" t="s">
        <v>472</v>
      </c>
      <c r="C84" s="112" t="s">
        <v>473</v>
      </c>
      <c r="D84" s="153"/>
      <c r="E84" s="102">
        <v>0</v>
      </c>
      <c r="F84" s="102">
        <v>0</v>
      </c>
      <c r="G84" s="101">
        <f t="shared" si="4"/>
        <v>0</v>
      </c>
      <c r="H84" s="102">
        <v>0</v>
      </c>
      <c r="I84" s="102">
        <v>0</v>
      </c>
      <c r="J84" s="101">
        <f t="shared" si="5"/>
        <v>0</v>
      </c>
    </row>
    <row r="85" spans="1:10" ht="13.5">
      <c r="A85" s="113"/>
      <c r="B85" s="150" t="s">
        <v>474</v>
      </c>
      <c r="C85" s="112" t="s">
        <v>475</v>
      </c>
      <c r="D85" s="153"/>
      <c r="E85" s="102">
        <v>0</v>
      </c>
      <c r="F85" s="102">
        <v>0</v>
      </c>
      <c r="G85" s="101">
        <f t="shared" si="4"/>
        <v>0</v>
      </c>
      <c r="H85" s="102">
        <v>0</v>
      </c>
      <c r="I85" s="102">
        <v>0</v>
      </c>
      <c r="J85" s="101">
        <f t="shared" si="5"/>
        <v>0</v>
      </c>
    </row>
    <row r="86" spans="1:10" ht="13.5">
      <c r="A86" s="113"/>
      <c r="B86" s="112" t="s">
        <v>476</v>
      </c>
      <c r="C86" s="112" t="s">
        <v>477</v>
      </c>
      <c r="D86" s="153"/>
      <c r="E86" s="102">
        <v>0</v>
      </c>
      <c r="F86" s="102">
        <v>0</v>
      </c>
      <c r="G86" s="101">
        <f t="shared" si="4"/>
        <v>0</v>
      </c>
      <c r="H86" s="102">
        <v>0</v>
      </c>
      <c r="I86" s="102">
        <v>0</v>
      </c>
      <c r="J86" s="101">
        <f t="shared" si="5"/>
        <v>0</v>
      </c>
    </row>
    <row r="87" spans="1:10" ht="13.5">
      <c r="A87" s="113"/>
      <c r="B87" s="263" t="s">
        <v>478</v>
      </c>
      <c r="C87" s="112" t="s">
        <v>479</v>
      </c>
      <c r="D87" s="153"/>
      <c r="E87" s="102">
        <v>0</v>
      </c>
      <c r="F87" s="102">
        <v>0</v>
      </c>
      <c r="G87" s="101">
        <f t="shared" si="4"/>
        <v>0</v>
      </c>
      <c r="H87" s="102">
        <v>0</v>
      </c>
      <c r="I87" s="102">
        <v>0</v>
      </c>
      <c r="J87" s="101">
        <f t="shared" si="5"/>
        <v>0</v>
      </c>
    </row>
    <row r="88" spans="1:10" ht="13.5">
      <c r="A88" s="113"/>
      <c r="B88" s="112" t="s">
        <v>480</v>
      </c>
      <c r="C88" s="112" t="s">
        <v>481</v>
      </c>
      <c r="D88" s="153"/>
      <c r="E88" s="102">
        <v>89464</v>
      </c>
      <c r="F88" s="102">
        <v>0</v>
      </c>
      <c r="G88" s="101">
        <f t="shared" si="4"/>
        <v>89464</v>
      </c>
      <c r="H88" s="102">
        <v>45126</v>
      </c>
      <c r="I88" s="102">
        <v>0</v>
      </c>
      <c r="J88" s="101">
        <f t="shared" si="5"/>
        <v>45126</v>
      </c>
    </row>
    <row r="89" spans="1:10" ht="13.5">
      <c r="A89" s="113"/>
      <c r="B89" s="112" t="s">
        <v>482</v>
      </c>
      <c r="C89" s="112" t="s">
        <v>483</v>
      </c>
      <c r="D89" s="153"/>
      <c r="E89" s="102">
        <v>509</v>
      </c>
      <c r="F89" s="102">
        <v>880</v>
      </c>
      <c r="G89" s="101">
        <f t="shared" si="4"/>
        <v>1389</v>
      </c>
      <c r="H89" s="102">
        <v>0</v>
      </c>
      <c r="I89" s="102">
        <v>882</v>
      </c>
      <c r="J89" s="101">
        <f t="shared" si="5"/>
        <v>882</v>
      </c>
    </row>
    <row r="90" spans="1:10" ht="13.5">
      <c r="A90" s="113"/>
      <c r="B90" s="120" t="s">
        <v>53</v>
      </c>
      <c r="C90" s="191" t="s">
        <v>484</v>
      </c>
      <c r="D90" s="153"/>
      <c r="E90" s="106">
        <v>0</v>
      </c>
      <c r="F90" s="106">
        <v>0</v>
      </c>
      <c r="G90" s="268">
        <f>SUM(E90:F90)</f>
        <v>0</v>
      </c>
      <c r="H90" s="106">
        <v>0</v>
      </c>
      <c r="I90" s="106">
        <v>0</v>
      </c>
      <c r="J90" s="268">
        <f>SUM(H90:I90)</f>
        <v>0</v>
      </c>
    </row>
    <row r="91" spans="1:10" ht="13.5">
      <c r="A91" s="113"/>
      <c r="B91" s="112"/>
      <c r="C91" s="170"/>
      <c r="D91" s="153"/>
      <c r="E91" s="269"/>
      <c r="F91" s="269"/>
      <c r="G91" s="101"/>
      <c r="H91" s="269"/>
      <c r="I91" s="269"/>
      <c r="J91" s="101"/>
    </row>
    <row r="92" spans="1:10" ht="13.5">
      <c r="A92" s="115"/>
      <c r="B92" s="116"/>
      <c r="C92" s="259" t="s">
        <v>485</v>
      </c>
      <c r="D92" s="155"/>
      <c r="E92" s="270">
        <f>E12+E72</f>
        <v>3239282230</v>
      </c>
      <c r="F92" s="270">
        <f>F12+F72</f>
        <v>94032</v>
      </c>
      <c r="G92" s="270">
        <f>E92+F92</f>
        <v>3239376262</v>
      </c>
      <c r="H92" s="270">
        <f>H12+H72</f>
        <v>15321819</v>
      </c>
      <c r="I92" s="270">
        <f>I12+I72</f>
        <v>101318</v>
      </c>
      <c r="J92" s="270">
        <f>H92+I92</f>
        <v>15423137</v>
      </c>
    </row>
    <row r="93" spans="1:10" ht="12">
      <c r="A93" s="240"/>
      <c r="B93" s="241"/>
      <c r="C93" s="241"/>
      <c r="D93" s="241"/>
      <c r="E93" s="241"/>
      <c r="F93" s="241"/>
      <c r="G93" s="241"/>
      <c r="H93" s="241"/>
      <c r="I93" s="241"/>
      <c r="J93" s="242"/>
    </row>
    <row r="94" spans="1:10" ht="12">
      <c r="A94" s="360"/>
      <c r="B94" s="238"/>
      <c r="C94" s="238"/>
      <c r="D94" s="238"/>
      <c r="E94" s="238"/>
      <c r="F94" s="238"/>
      <c r="G94" s="238"/>
      <c r="H94" s="238"/>
      <c r="I94" s="238"/>
      <c r="J94" s="361"/>
    </row>
    <row r="95" spans="1:10" ht="13.5">
      <c r="A95" s="360"/>
      <c r="B95" s="238"/>
      <c r="C95" s="359"/>
      <c r="D95" s="358"/>
      <c r="E95" s="358"/>
      <c r="F95" s="358"/>
      <c r="G95" s="358"/>
      <c r="H95" s="358"/>
      <c r="I95" s="358"/>
      <c r="J95" s="361"/>
    </row>
    <row r="96" spans="1:10" ht="12">
      <c r="A96" s="360"/>
      <c r="B96" s="238"/>
      <c r="C96" s="358"/>
      <c r="D96" s="358"/>
      <c r="E96" s="358"/>
      <c r="F96" s="358"/>
      <c r="G96" s="358"/>
      <c r="H96" s="358"/>
      <c r="I96" s="358"/>
      <c r="J96" s="361"/>
    </row>
    <row r="97" spans="1:10" ht="12">
      <c r="A97" s="360"/>
      <c r="B97" s="238"/>
      <c r="C97" s="358"/>
      <c r="D97" s="358"/>
      <c r="E97" s="358"/>
      <c r="F97" s="358"/>
      <c r="G97" s="358"/>
      <c r="H97" s="358"/>
      <c r="I97" s="358"/>
      <c r="J97" s="361"/>
    </row>
    <row r="98" spans="1:10" ht="15">
      <c r="A98" s="360"/>
      <c r="B98" s="238"/>
      <c r="C98" s="339" t="s">
        <v>674</v>
      </c>
      <c r="D98" s="338"/>
      <c r="E98" s="338"/>
      <c r="F98" s="339" t="s">
        <v>668</v>
      </c>
      <c r="G98" s="340"/>
      <c r="H98" s="341"/>
      <c r="I98" s="342" t="s">
        <v>672</v>
      </c>
      <c r="J98" s="361"/>
    </row>
    <row r="99" spans="1:10" ht="15">
      <c r="A99" s="360"/>
      <c r="B99" s="238"/>
      <c r="C99" s="339" t="s">
        <v>675</v>
      </c>
      <c r="D99" s="338"/>
      <c r="E99" s="338"/>
      <c r="F99" s="339" t="s">
        <v>670</v>
      </c>
      <c r="G99" s="340"/>
      <c r="H99" s="341"/>
      <c r="I99" s="342" t="s">
        <v>673</v>
      </c>
      <c r="J99" s="361"/>
    </row>
    <row r="100" spans="1:10" ht="15">
      <c r="A100" s="362"/>
      <c r="B100" s="363"/>
      <c r="C100" s="364" t="s">
        <v>671</v>
      </c>
      <c r="D100" s="364"/>
      <c r="E100" s="364"/>
      <c r="F100" s="364"/>
      <c r="G100" s="364"/>
      <c r="H100" s="364"/>
      <c r="I100" s="364"/>
      <c r="J100" s="365"/>
    </row>
  </sheetData>
  <mergeCells count="7">
    <mergeCell ref="B2:J2"/>
    <mergeCell ref="E6:G6"/>
    <mergeCell ref="H6:J6"/>
    <mergeCell ref="E7:G7"/>
    <mergeCell ref="H7:J7"/>
    <mergeCell ref="B3:J3"/>
    <mergeCell ref="E5:J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Footer>&amp;C&amp;"Times New Roman,Normal"Ekteki dipnotlar bu mali tabloların tamamlayıcısıdır.
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119" customWidth="1"/>
    <col min="2" max="2" width="7.57421875" style="119" bestFit="1" customWidth="1"/>
    <col min="3" max="3" width="66.00390625" style="119" bestFit="1" customWidth="1"/>
    <col min="4" max="4" width="7.28125" style="119" customWidth="1"/>
    <col min="5" max="5" width="25.00390625" style="119" customWidth="1"/>
    <col min="6" max="6" width="28.28125" style="119" customWidth="1"/>
    <col min="7" max="8" width="24.8515625" style="119" customWidth="1"/>
    <col min="9" max="11" width="9.140625" style="119" customWidth="1"/>
    <col min="12" max="15" width="0" style="119" hidden="1" customWidth="1"/>
    <col min="16" max="16" width="24.8515625" style="119" hidden="1" customWidth="1"/>
    <col min="17" max="17" width="21.28125" style="119" hidden="1" customWidth="1"/>
    <col min="18" max="18" width="0" style="119" hidden="1" customWidth="1"/>
    <col min="19" max="19" width="24.8515625" style="119" hidden="1" customWidth="1"/>
    <col min="20" max="20" width="21.28125" style="119" hidden="1" customWidth="1"/>
    <col min="21" max="21" width="0" style="119" hidden="1" customWidth="1"/>
    <col min="22" max="23" width="24.8515625" style="119" hidden="1" customWidth="1"/>
    <col min="24" max="26" width="0" style="119" hidden="1" customWidth="1"/>
    <col min="27" max="16384" width="9.140625" style="119" customWidth="1"/>
  </cols>
  <sheetData>
    <row r="1" spans="1:17" s="112" customFormat="1" ht="18" customHeight="1">
      <c r="A1" s="108"/>
      <c r="B1" s="109"/>
      <c r="C1" s="109"/>
      <c r="D1" s="109"/>
      <c r="E1" s="109"/>
      <c r="F1" s="110"/>
      <c r="G1" s="109"/>
      <c r="H1" s="111"/>
      <c r="Q1" s="112" t="s">
        <v>631</v>
      </c>
    </row>
    <row r="2" spans="1:17" s="112" customFormat="1" ht="13.5">
      <c r="A2" s="113"/>
      <c r="B2" s="428" t="s">
        <v>626</v>
      </c>
      <c r="C2" s="428"/>
      <c r="D2" s="428"/>
      <c r="E2" s="428"/>
      <c r="F2" s="428"/>
      <c r="G2" s="428"/>
      <c r="H2" s="429"/>
      <c r="P2" s="112" t="s">
        <v>638</v>
      </c>
      <c r="Q2" s="112">
        <v>8069.7</v>
      </c>
    </row>
    <row r="3" spans="1:17" s="112" customFormat="1" ht="15.75" customHeight="1">
      <c r="A3" s="113"/>
      <c r="H3" s="114"/>
      <c r="P3" s="112" t="s">
        <v>630</v>
      </c>
      <c r="Q3" s="112">
        <v>8403.8</v>
      </c>
    </row>
    <row r="4" spans="1:8" s="112" customFormat="1" ht="9.75" customHeight="1">
      <c r="A4" s="115"/>
      <c r="B4" s="116"/>
      <c r="C4" s="116"/>
      <c r="D4" s="116"/>
      <c r="E4" s="117"/>
      <c r="F4" s="116"/>
      <c r="G4" s="116"/>
      <c r="H4" s="118"/>
    </row>
    <row r="5" spans="1:20" ht="13.5">
      <c r="A5" s="113"/>
      <c r="B5" s="112"/>
      <c r="C5" s="114"/>
      <c r="D5" s="114"/>
      <c r="E5" s="434" t="s">
        <v>487</v>
      </c>
      <c r="F5" s="426"/>
      <c r="G5" s="434" t="s">
        <v>487</v>
      </c>
      <c r="H5" s="427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0" ht="13.5">
      <c r="A6" s="113"/>
      <c r="B6" s="112"/>
      <c r="C6" s="121" t="s">
        <v>196</v>
      </c>
      <c r="D6" s="114"/>
      <c r="E6" s="430" t="s">
        <v>645</v>
      </c>
      <c r="F6" s="431"/>
      <c r="G6" s="430" t="s">
        <v>646</v>
      </c>
      <c r="H6" s="43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ht="13.5">
      <c r="A7" s="113"/>
      <c r="B7" s="112"/>
      <c r="C7" s="114"/>
      <c r="D7" s="114"/>
      <c r="E7" s="432" t="s">
        <v>643</v>
      </c>
      <c r="F7" s="433"/>
      <c r="G7" s="432" t="s">
        <v>643</v>
      </c>
      <c r="H7" s="433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0" ht="13.5">
      <c r="A8" s="113"/>
      <c r="B8" s="112"/>
      <c r="C8" s="114"/>
      <c r="D8" s="122" t="s">
        <v>172</v>
      </c>
      <c r="E8" s="123" t="s">
        <v>634</v>
      </c>
      <c r="F8" s="123" t="s">
        <v>636</v>
      </c>
      <c r="G8" s="123" t="s">
        <v>635</v>
      </c>
      <c r="H8" s="123" t="s">
        <v>637</v>
      </c>
      <c r="I8" s="112"/>
      <c r="J8" s="112"/>
      <c r="K8" s="112"/>
      <c r="L8" s="112"/>
      <c r="M8" s="112"/>
      <c r="N8" s="112"/>
      <c r="O8" s="112"/>
      <c r="P8" s="112"/>
      <c r="R8" s="112"/>
      <c r="S8" s="124"/>
      <c r="T8" s="112"/>
    </row>
    <row r="9" spans="1:23" ht="16.5" customHeight="1">
      <c r="A9" s="115"/>
      <c r="B9" s="116"/>
      <c r="C9" s="125"/>
      <c r="D9" s="118"/>
      <c r="E9" s="126"/>
      <c r="F9" s="127"/>
      <c r="G9" s="126"/>
      <c r="H9" s="127"/>
      <c r="I9" s="112"/>
      <c r="J9" s="112"/>
      <c r="K9" s="112"/>
      <c r="L9" s="112"/>
      <c r="M9" s="112"/>
      <c r="N9" s="112"/>
      <c r="O9" s="112"/>
      <c r="P9" s="128" t="s">
        <v>635</v>
      </c>
      <c r="Q9" s="129" t="s">
        <v>632</v>
      </c>
      <c r="R9" s="130"/>
      <c r="S9" s="128" t="s">
        <v>637</v>
      </c>
      <c r="T9" s="129" t="s">
        <v>632</v>
      </c>
      <c r="V9" s="128" t="s">
        <v>624</v>
      </c>
      <c r="W9" s="128" t="s">
        <v>636</v>
      </c>
    </row>
    <row r="10" spans="1:23" s="135" customFormat="1" ht="15">
      <c r="A10" s="131"/>
      <c r="B10" s="120" t="s">
        <v>43</v>
      </c>
      <c r="C10" s="120" t="s">
        <v>170</v>
      </c>
      <c r="D10" s="132" t="s">
        <v>171</v>
      </c>
      <c r="E10" s="133">
        <f>+E11+E20+E21+E27+E26+E31</f>
        <v>31973</v>
      </c>
      <c r="F10" s="133">
        <f aca="true" t="shared" si="0" ref="F10:F41">W10</f>
        <v>10573</v>
      </c>
      <c r="G10" s="133">
        <f>+G11+G20+G21+G27+G26+G31</f>
        <v>43253</v>
      </c>
      <c r="H10" s="133">
        <f>+H11+H20+H21+H27+H26+H31</f>
        <v>12750</v>
      </c>
      <c r="I10" s="120"/>
      <c r="J10" s="120"/>
      <c r="K10" s="120"/>
      <c r="L10" s="120"/>
      <c r="M10" s="120"/>
      <c r="N10" s="120"/>
      <c r="O10" s="120"/>
      <c r="P10" s="134">
        <f>P11+P20+P21+P31+P26+P27</f>
        <v>41534</v>
      </c>
      <c r="Q10" s="134">
        <f>Q11+Q20+Q21+Q27+Q26+Q31</f>
        <v>43253</v>
      </c>
      <c r="R10" s="120"/>
      <c r="S10" s="134">
        <f>S11+S20+S21+S31+S26+S27</f>
        <v>12243</v>
      </c>
      <c r="T10" s="134">
        <f>T11+T20+T21+T27+T26+T31</f>
        <v>12750</v>
      </c>
      <c r="V10" s="46">
        <f>+V11+V20+V21+V27+V26+V31</f>
        <v>21400</v>
      </c>
      <c r="W10" s="133">
        <f aca="true" t="shared" si="1" ref="W10:W41">E10-V10</f>
        <v>10573</v>
      </c>
    </row>
    <row r="11" spans="1:23" ht="15">
      <c r="A11" s="113"/>
      <c r="B11" s="136" t="s">
        <v>75</v>
      </c>
      <c r="C11" s="112" t="s">
        <v>39</v>
      </c>
      <c r="D11" s="137"/>
      <c r="E11" s="138">
        <f>+E12+E15+E18+E19</f>
        <v>2383</v>
      </c>
      <c r="F11" s="138">
        <f t="shared" si="0"/>
        <v>867</v>
      </c>
      <c r="G11" s="138">
        <f>+G12+G15+G18+G19</f>
        <v>1961</v>
      </c>
      <c r="H11" s="138">
        <f>+H12+H15+H18+H19</f>
        <v>708</v>
      </c>
      <c r="I11" s="112"/>
      <c r="J11" s="112"/>
      <c r="K11" s="112"/>
      <c r="L11" s="112"/>
      <c r="M11" s="112"/>
      <c r="N11" s="112"/>
      <c r="O11" s="112"/>
      <c r="P11" s="101">
        <f>P12+P15+P18+P19</f>
        <v>1883</v>
      </c>
      <c r="Q11" s="101">
        <f>Q12+Q15+Q18+Q19</f>
        <v>1961</v>
      </c>
      <c r="R11" s="112"/>
      <c r="S11" s="101">
        <f>S12+S15+S18+S19</f>
        <v>680</v>
      </c>
      <c r="T11" s="101">
        <f>T12+T15+T18+T19</f>
        <v>708</v>
      </c>
      <c r="V11" s="47">
        <f>+V12+V15+V18+V19</f>
        <v>1516</v>
      </c>
      <c r="W11" s="138">
        <f t="shared" si="1"/>
        <v>867</v>
      </c>
    </row>
    <row r="12" spans="1:23" ht="15">
      <c r="A12" s="113"/>
      <c r="B12" s="136" t="s">
        <v>115</v>
      </c>
      <c r="C12" s="112" t="s">
        <v>146</v>
      </c>
      <c r="D12" s="137"/>
      <c r="E12" s="138">
        <f>+E13+E14</f>
        <v>2383</v>
      </c>
      <c r="F12" s="138">
        <f t="shared" si="0"/>
        <v>867</v>
      </c>
      <c r="G12" s="138">
        <f>+G13+G14</f>
        <v>1961</v>
      </c>
      <c r="H12" s="138">
        <f>+H13+H14</f>
        <v>708</v>
      </c>
      <c r="I12" s="112"/>
      <c r="J12" s="112"/>
      <c r="K12" s="112"/>
      <c r="L12" s="112"/>
      <c r="M12" s="112"/>
      <c r="N12" s="112"/>
      <c r="O12" s="112"/>
      <c r="P12" s="101">
        <f>SUM(P13:P14)</f>
        <v>1883</v>
      </c>
      <c r="Q12" s="101">
        <f>SUM(Q13:Q14)</f>
        <v>1961</v>
      </c>
      <c r="R12" s="112"/>
      <c r="S12" s="101">
        <f>SUM(S13:S14)</f>
        <v>680</v>
      </c>
      <c r="T12" s="101">
        <f>SUM(T13:T14)</f>
        <v>708</v>
      </c>
      <c r="V12" s="47">
        <f>+V13+V14</f>
        <v>1516</v>
      </c>
      <c r="W12" s="138">
        <f t="shared" si="1"/>
        <v>867</v>
      </c>
    </row>
    <row r="13" spans="1:23" ht="15">
      <c r="A13" s="113"/>
      <c r="B13" s="136" t="s">
        <v>116</v>
      </c>
      <c r="C13" s="112" t="s">
        <v>147</v>
      </c>
      <c r="D13" s="137"/>
      <c r="E13" s="139">
        <v>2383</v>
      </c>
      <c r="F13" s="139">
        <f t="shared" si="0"/>
        <v>867</v>
      </c>
      <c r="G13" s="139">
        <f>+Q13</f>
        <v>1961</v>
      </c>
      <c r="H13" s="139">
        <f>+T13</f>
        <v>708</v>
      </c>
      <c r="I13" s="112"/>
      <c r="J13" s="112"/>
      <c r="K13" s="112"/>
      <c r="L13" s="112"/>
      <c r="M13" s="112"/>
      <c r="N13" s="112"/>
      <c r="O13" s="112"/>
      <c r="P13" s="102">
        <v>1883</v>
      </c>
      <c r="Q13" s="102">
        <f>ROUND(P13*$Q$3/$Q$2,0)</f>
        <v>1961</v>
      </c>
      <c r="R13" s="112"/>
      <c r="S13" s="102">
        <v>680</v>
      </c>
      <c r="T13" s="102">
        <f>ROUND(S13*$Q$3/$Q$2,0)</f>
        <v>708</v>
      </c>
      <c r="V13" s="48">
        <v>1516</v>
      </c>
      <c r="W13" s="139">
        <f t="shared" si="1"/>
        <v>867</v>
      </c>
    </row>
    <row r="14" spans="1:23" ht="15">
      <c r="A14" s="113"/>
      <c r="B14" s="136" t="s">
        <v>117</v>
      </c>
      <c r="C14" s="112" t="s">
        <v>148</v>
      </c>
      <c r="D14" s="137"/>
      <c r="E14" s="140">
        <v>0</v>
      </c>
      <c r="F14" s="140">
        <f t="shared" si="0"/>
        <v>0</v>
      </c>
      <c r="G14" s="140">
        <v>0</v>
      </c>
      <c r="H14" s="140">
        <v>0</v>
      </c>
      <c r="I14" s="112"/>
      <c r="J14" s="112"/>
      <c r="K14" s="112"/>
      <c r="L14" s="112"/>
      <c r="M14" s="112"/>
      <c r="N14" s="112"/>
      <c r="O14" s="112"/>
      <c r="P14" s="103">
        <v>0</v>
      </c>
      <c r="Q14" s="103">
        <f>ROUND(P14*$Q$3/$Q$2,0)</f>
        <v>0</v>
      </c>
      <c r="R14" s="112"/>
      <c r="S14" s="103">
        <v>0</v>
      </c>
      <c r="T14" s="103">
        <f>ROUND(S14*$Q$3/$Q$2,0)</f>
        <v>0</v>
      </c>
      <c r="V14" s="49">
        <v>0</v>
      </c>
      <c r="W14" s="140">
        <f t="shared" si="1"/>
        <v>0</v>
      </c>
    </row>
    <row r="15" spans="1:23" ht="15">
      <c r="A15" s="113"/>
      <c r="B15" s="136" t="s">
        <v>118</v>
      </c>
      <c r="C15" s="141" t="s">
        <v>149</v>
      </c>
      <c r="D15" s="137"/>
      <c r="E15" s="138">
        <f>+E16+E17</f>
        <v>0</v>
      </c>
      <c r="F15" s="138">
        <f t="shared" si="0"/>
        <v>0</v>
      </c>
      <c r="G15" s="138">
        <f>+G16+G17</f>
        <v>0</v>
      </c>
      <c r="H15" s="138">
        <f>+H16+H17</f>
        <v>0</v>
      </c>
      <c r="I15" s="112"/>
      <c r="J15" s="112"/>
      <c r="K15" s="112"/>
      <c r="L15" s="112"/>
      <c r="M15" s="112"/>
      <c r="N15" s="112"/>
      <c r="O15" s="112"/>
      <c r="P15" s="103">
        <f>SUM(P16:P17)</f>
        <v>0</v>
      </c>
      <c r="Q15" s="103">
        <f>SUM(Q16:Q17)</f>
        <v>0</v>
      </c>
      <c r="R15" s="112"/>
      <c r="S15" s="103">
        <f>SUM(S16:S17)</f>
        <v>0</v>
      </c>
      <c r="T15" s="103">
        <f>SUM(T16:T17)</f>
        <v>0</v>
      </c>
      <c r="V15" s="47">
        <f>+V16+V17</f>
        <v>0</v>
      </c>
      <c r="W15" s="138">
        <f t="shared" si="1"/>
        <v>0</v>
      </c>
    </row>
    <row r="16" spans="1:23" ht="15">
      <c r="A16" s="113"/>
      <c r="B16" s="136" t="s">
        <v>119</v>
      </c>
      <c r="C16" s="112" t="s">
        <v>147</v>
      </c>
      <c r="D16" s="137"/>
      <c r="E16" s="139">
        <v>0</v>
      </c>
      <c r="F16" s="139">
        <f t="shared" si="0"/>
        <v>0</v>
      </c>
      <c r="G16" s="139">
        <v>0</v>
      </c>
      <c r="H16" s="139">
        <v>0</v>
      </c>
      <c r="I16" s="112"/>
      <c r="J16" s="112"/>
      <c r="K16" s="112"/>
      <c r="L16" s="112"/>
      <c r="M16" s="112"/>
      <c r="N16" s="112"/>
      <c r="O16" s="112"/>
      <c r="P16" s="102">
        <v>0</v>
      </c>
      <c r="Q16" s="102">
        <f>ROUND(P16*$Q$3/$Q$2,0)</f>
        <v>0</v>
      </c>
      <c r="R16" s="112"/>
      <c r="S16" s="102">
        <v>0</v>
      </c>
      <c r="T16" s="102">
        <f>ROUND(S16*$Q$3/$Q$2,0)</f>
        <v>0</v>
      </c>
      <c r="V16" s="48">
        <v>0</v>
      </c>
      <c r="W16" s="139">
        <f t="shared" si="1"/>
        <v>0</v>
      </c>
    </row>
    <row r="17" spans="1:23" ht="15">
      <c r="A17" s="113"/>
      <c r="B17" s="136" t="s">
        <v>120</v>
      </c>
      <c r="C17" s="112" t="s">
        <v>148</v>
      </c>
      <c r="D17" s="137"/>
      <c r="E17" s="139">
        <v>0</v>
      </c>
      <c r="F17" s="139">
        <f t="shared" si="0"/>
        <v>0</v>
      </c>
      <c r="G17" s="139">
        <v>0</v>
      </c>
      <c r="H17" s="139">
        <v>0</v>
      </c>
      <c r="I17" s="112"/>
      <c r="J17" s="112"/>
      <c r="K17" s="112"/>
      <c r="L17" s="112"/>
      <c r="M17" s="112"/>
      <c r="N17" s="112"/>
      <c r="O17" s="112"/>
      <c r="P17" s="102">
        <v>0</v>
      </c>
      <c r="Q17" s="102">
        <f>ROUND(P17*$Q$3/$Q$2,0)</f>
        <v>0</v>
      </c>
      <c r="R17" s="112"/>
      <c r="S17" s="102">
        <v>0</v>
      </c>
      <c r="T17" s="102">
        <f>ROUND(S17*$Q$3/$Q$2,0)</f>
        <v>0</v>
      </c>
      <c r="V17" s="48">
        <v>0</v>
      </c>
      <c r="W17" s="139">
        <f t="shared" si="1"/>
        <v>0</v>
      </c>
    </row>
    <row r="18" spans="1:23" ht="15">
      <c r="A18" s="113"/>
      <c r="B18" s="136" t="s">
        <v>121</v>
      </c>
      <c r="C18" s="112" t="s">
        <v>150</v>
      </c>
      <c r="D18" s="137"/>
      <c r="E18" s="139">
        <v>0</v>
      </c>
      <c r="F18" s="139">
        <f t="shared" si="0"/>
        <v>0</v>
      </c>
      <c r="G18" s="139">
        <v>0</v>
      </c>
      <c r="H18" s="139">
        <v>0</v>
      </c>
      <c r="I18" s="112"/>
      <c r="J18" s="112"/>
      <c r="K18" s="112"/>
      <c r="L18" s="112"/>
      <c r="M18" s="112"/>
      <c r="N18" s="112"/>
      <c r="O18" s="112"/>
      <c r="P18" s="102">
        <v>0</v>
      </c>
      <c r="Q18" s="102">
        <f>ROUND(P18*$Q$3/$Q$2,0)</f>
        <v>0</v>
      </c>
      <c r="R18" s="112"/>
      <c r="S18" s="102">
        <v>0</v>
      </c>
      <c r="T18" s="102">
        <f>ROUND(S18*$Q$3/$Q$2,0)</f>
        <v>0</v>
      </c>
      <c r="V18" s="48">
        <v>0</v>
      </c>
      <c r="W18" s="139">
        <f t="shared" si="1"/>
        <v>0</v>
      </c>
    </row>
    <row r="19" spans="1:23" ht="15">
      <c r="A19" s="113"/>
      <c r="B19" s="136" t="s">
        <v>122</v>
      </c>
      <c r="C19" s="141" t="s">
        <v>275</v>
      </c>
      <c r="D19" s="137"/>
      <c r="E19" s="139">
        <v>0</v>
      </c>
      <c r="F19" s="139">
        <f t="shared" si="0"/>
        <v>0</v>
      </c>
      <c r="G19" s="139">
        <v>0</v>
      </c>
      <c r="H19" s="139">
        <v>0</v>
      </c>
      <c r="I19" s="112"/>
      <c r="J19" s="112"/>
      <c r="K19" s="112"/>
      <c r="L19" s="112"/>
      <c r="M19" s="112"/>
      <c r="N19" s="112"/>
      <c r="O19" s="112"/>
      <c r="P19" s="102">
        <v>0</v>
      </c>
      <c r="Q19" s="102">
        <f>ROUND(P19*$Q$3/$Q$2,0)</f>
        <v>0</v>
      </c>
      <c r="R19" s="112"/>
      <c r="S19" s="102">
        <v>0</v>
      </c>
      <c r="T19" s="102">
        <f>ROUND(S19*$Q$3/$Q$2,0)</f>
        <v>0</v>
      </c>
      <c r="V19" s="48">
        <v>0</v>
      </c>
      <c r="W19" s="139">
        <f t="shared" si="1"/>
        <v>0</v>
      </c>
    </row>
    <row r="20" spans="1:23" ht="15">
      <c r="A20" s="113"/>
      <c r="B20" s="136" t="s">
        <v>74</v>
      </c>
      <c r="C20" s="112" t="s">
        <v>228</v>
      </c>
      <c r="D20" s="137"/>
      <c r="E20" s="139">
        <v>213</v>
      </c>
      <c r="F20" s="139">
        <f t="shared" si="0"/>
        <v>67</v>
      </c>
      <c r="G20" s="139">
        <f>+Q20</f>
        <v>132</v>
      </c>
      <c r="H20" s="139">
        <f>+T20</f>
        <v>48</v>
      </c>
      <c r="I20" s="112"/>
      <c r="J20" s="112"/>
      <c r="K20" s="112"/>
      <c r="L20" s="112"/>
      <c r="M20" s="112"/>
      <c r="N20" s="112"/>
      <c r="O20" s="112"/>
      <c r="P20" s="102">
        <v>127</v>
      </c>
      <c r="Q20" s="102">
        <f>ROUND(P20*$Q$3/$Q$2,0)</f>
        <v>132</v>
      </c>
      <c r="R20" s="112"/>
      <c r="S20" s="102">
        <v>46</v>
      </c>
      <c r="T20" s="102">
        <f>ROUND(S20*$Q$3/$Q$2,0)</f>
        <v>48</v>
      </c>
      <c r="V20" s="48">
        <v>146</v>
      </c>
      <c r="W20" s="139">
        <f t="shared" si="1"/>
        <v>67</v>
      </c>
    </row>
    <row r="21" spans="1:23" ht="15">
      <c r="A21" s="113"/>
      <c r="B21" s="136" t="s">
        <v>76</v>
      </c>
      <c r="C21" s="112" t="s">
        <v>40</v>
      </c>
      <c r="D21" s="137"/>
      <c r="E21" s="138">
        <f>+E22+E23+E24</f>
        <v>4342</v>
      </c>
      <c r="F21" s="138">
        <f t="shared" si="0"/>
        <v>1570</v>
      </c>
      <c r="G21" s="138">
        <f>+G22+G23+G24</f>
        <v>7839</v>
      </c>
      <c r="H21" s="138">
        <f>+H22+H23+H24</f>
        <v>2841</v>
      </c>
      <c r="I21" s="112"/>
      <c r="J21" s="112"/>
      <c r="K21" s="112"/>
      <c r="L21" s="112"/>
      <c r="M21" s="112"/>
      <c r="N21" s="112"/>
      <c r="O21" s="112"/>
      <c r="P21" s="101">
        <f>SUM(P22:P24)</f>
        <v>7528</v>
      </c>
      <c r="Q21" s="101">
        <f>SUM(Q22:Q24)</f>
        <v>7839</v>
      </c>
      <c r="R21" s="112"/>
      <c r="S21" s="101">
        <v>2728</v>
      </c>
      <c r="T21" s="101">
        <f>SUM(T22:T24)</f>
        <v>2841</v>
      </c>
      <c r="V21" s="47">
        <f>+V22+V23+V24</f>
        <v>2772</v>
      </c>
      <c r="W21" s="138">
        <f t="shared" si="1"/>
        <v>1570</v>
      </c>
    </row>
    <row r="22" spans="1:23" ht="15">
      <c r="A22" s="113"/>
      <c r="B22" s="136" t="s">
        <v>123</v>
      </c>
      <c r="C22" s="112" t="s">
        <v>276</v>
      </c>
      <c r="D22" s="137"/>
      <c r="E22" s="139">
        <v>0</v>
      </c>
      <c r="F22" s="139">
        <f t="shared" si="0"/>
        <v>0</v>
      </c>
      <c r="G22" s="139">
        <v>0</v>
      </c>
      <c r="H22" s="139">
        <v>0</v>
      </c>
      <c r="I22" s="112"/>
      <c r="J22" s="112"/>
      <c r="K22" s="112"/>
      <c r="L22" s="112"/>
      <c r="M22" s="112"/>
      <c r="N22" s="112"/>
      <c r="O22" s="112"/>
      <c r="P22" s="102">
        <v>0</v>
      </c>
      <c r="Q22" s="102">
        <f>ROUND(P22*$Q$3/$Q$2,0)</f>
        <v>0</v>
      </c>
      <c r="R22" s="112"/>
      <c r="S22" s="102">
        <v>0</v>
      </c>
      <c r="T22" s="102">
        <f>ROUND(S22*$Q$3/$Q$2,0)</f>
        <v>0</v>
      </c>
      <c r="V22" s="48">
        <v>0</v>
      </c>
      <c r="W22" s="139">
        <f t="shared" si="1"/>
        <v>0</v>
      </c>
    </row>
    <row r="23" spans="1:23" ht="15">
      <c r="A23" s="113"/>
      <c r="B23" s="136" t="s">
        <v>124</v>
      </c>
      <c r="C23" s="112" t="s">
        <v>151</v>
      </c>
      <c r="D23" s="137"/>
      <c r="E23" s="139">
        <v>4326</v>
      </c>
      <c r="F23" s="139">
        <f t="shared" si="0"/>
        <v>1562</v>
      </c>
      <c r="G23" s="139">
        <f>+Q23</f>
        <v>7806</v>
      </c>
      <c r="H23" s="139">
        <f>+T23</f>
        <v>2826</v>
      </c>
      <c r="I23" s="112"/>
      <c r="J23" s="112"/>
      <c r="K23" s="112"/>
      <c r="L23" s="112"/>
      <c r="M23" s="112"/>
      <c r="N23" s="112"/>
      <c r="O23" s="112"/>
      <c r="P23" s="102">
        <v>7496</v>
      </c>
      <c r="Q23" s="102">
        <f>ROUND(P23*$Q$3/$Q$2,0)</f>
        <v>7806</v>
      </c>
      <c r="R23" s="112"/>
      <c r="S23" s="102">
        <v>2714</v>
      </c>
      <c r="T23" s="102">
        <f>ROUND(S23*$Q$3/$Q$2,0)</f>
        <v>2826</v>
      </c>
      <c r="V23" s="48">
        <v>2764</v>
      </c>
      <c r="W23" s="139">
        <f t="shared" si="1"/>
        <v>1562</v>
      </c>
    </row>
    <row r="24" spans="1:23" ht="15">
      <c r="A24" s="113"/>
      <c r="B24" s="136" t="s">
        <v>125</v>
      </c>
      <c r="C24" s="112" t="s">
        <v>152</v>
      </c>
      <c r="D24" s="137"/>
      <c r="E24" s="139">
        <v>16</v>
      </c>
      <c r="F24" s="139">
        <f t="shared" si="0"/>
        <v>8</v>
      </c>
      <c r="G24" s="139">
        <f>+Q24</f>
        <v>33</v>
      </c>
      <c r="H24" s="139">
        <f>+T24</f>
        <v>15</v>
      </c>
      <c r="I24" s="112"/>
      <c r="J24" s="112"/>
      <c r="K24" s="112"/>
      <c r="L24" s="112"/>
      <c r="M24" s="112"/>
      <c r="N24" s="112"/>
      <c r="O24" s="112"/>
      <c r="P24" s="102">
        <v>32</v>
      </c>
      <c r="Q24" s="102">
        <f>ROUND(P24*$Q$3/$Q$2,0)</f>
        <v>33</v>
      </c>
      <c r="R24" s="112"/>
      <c r="S24" s="102">
        <v>14</v>
      </c>
      <c r="T24" s="102">
        <f>ROUND(S24*$Q$3/$Q$2,0)</f>
        <v>15</v>
      </c>
      <c r="V24" s="48">
        <v>8</v>
      </c>
      <c r="W24" s="139">
        <f t="shared" si="1"/>
        <v>8</v>
      </c>
    </row>
    <row r="25" spans="1:23" ht="15">
      <c r="A25" s="113"/>
      <c r="B25" s="136" t="s">
        <v>324</v>
      </c>
      <c r="C25" s="142" t="s">
        <v>327</v>
      </c>
      <c r="D25" s="137"/>
      <c r="E25" s="139">
        <v>0</v>
      </c>
      <c r="F25" s="139">
        <f t="shared" si="0"/>
        <v>0</v>
      </c>
      <c r="G25" s="139">
        <v>0</v>
      </c>
      <c r="H25" s="139">
        <v>0</v>
      </c>
      <c r="I25" s="112"/>
      <c r="J25" s="112"/>
      <c r="K25" s="112"/>
      <c r="L25" s="112"/>
      <c r="M25" s="112"/>
      <c r="N25" s="112"/>
      <c r="O25" s="112"/>
      <c r="P25" s="102">
        <v>0</v>
      </c>
      <c r="Q25" s="102">
        <f>ROUND(P25*$Q$3/$Q$2,0)</f>
        <v>0</v>
      </c>
      <c r="R25" s="112"/>
      <c r="S25" s="102">
        <v>0</v>
      </c>
      <c r="T25" s="102">
        <f>ROUND(S25*$Q$3/$Q$2,0)</f>
        <v>0</v>
      </c>
      <c r="V25" s="48">
        <v>0</v>
      </c>
      <c r="W25" s="139">
        <f t="shared" si="1"/>
        <v>0</v>
      </c>
    </row>
    <row r="26" spans="1:23" ht="15">
      <c r="A26" s="113"/>
      <c r="B26" s="136" t="s">
        <v>77</v>
      </c>
      <c r="C26" s="143" t="s">
        <v>229</v>
      </c>
      <c r="D26" s="144"/>
      <c r="E26" s="138">
        <v>842</v>
      </c>
      <c r="F26" s="138">
        <f t="shared" si="0"/>
        <v>133</v>
      </c>
      <c r="G26" s="139">
        <f>+Q26</f>
        <v>2849</v>
      </c>
      <c r="H26" s="139">
        <f>+T26</f>
        <v>1012</v>
      </c>
      <c r="I26" s="112"/>
      <c r="J26" s="112"/>
      <c r="K26" s="112"/>
      <c r="L26" s="112"/>
      <c r="M26" s="112"/>
      <c r="N26" s="112"/>
      <c r="O26" s="112"/>
      <c r="P26" s="102">
        <v>2736</v>
      </c>
      <c r="Q26" s="102">
        <f>ROUND(P26*$Q$3/$Q$2,0)</f>
        <v>2849</v>
      </c>
      <c r="R26" s="112"/>
      <c r="S26" s="102">
        <v>972</v>
      </c>
      <c r="T26" s="102">
        <f>ROUND(S26*$Q$3/$Q$2,0)</f>
        <v>1012</v>
      </c>
      <c r="V26" s="47">
        <v>709</v>
      </c>
      <c r="W26" s="138">
        <f t="shared" si="1"/>
        <v>133</v>
      </c>
    </row>
    <row r="27" spans="1:23" ht="15">
      <c r="A27" s="113"/>
      <c r="B27" s="136" t="s">
        <v>103</v>
      </c>
      <c r="C27" s="112" t="s">
        <v>227</v>
      </c>
      <c r="D27" s="137"/>
      <c r="E27" s="139">
        <f>SUM(E28:E30)</f>
        <v>24178</v>
      </c>
      <c r="F27" s="139">
        <f t="shared" si="0"/>
        <v>7933</v>
      </c>
      <c r="G27" s="139">
        <f>SUM(G28:G30)</f>
        <v>30457</v>
      </c>
      <c r="H27" s="139">
        <f>SUM(H28:H30)</f>
        <v>8138</v>
      </c>
      <c r="I27" s="112"/>
      <c r="J27" s="112"/>
      <c r="K27" s="112"/>
      <c r="L27" s="112"/>
      <c r="M27" s="112"/>
      <c r="N27" s="112"/>
      <c r="O27" s="112"/>
      <c r="P27" s="101">
        <f>SUM(P28:P30)</f>
        <v>29246</v>
      </c>
      <c r="Q27" s="101">
        <f>SUM(Q28:Q30)</f>
        <v>30457</v>
      </c>
      <c r="R27" s="112"/>
      <c r="S27" s="101">
        <f>SUM(S28:S30)</f>
        <v>7814</v>
      </c>
      <c r="T27" s="101">
        <f>SUM(T28:T30)</f>
        <v>8138</v>
      </c>
      <c r="V27" s="48">
        <f>SUM(V28:V30)</f>
        <v>16245</v>
      </c>
      <c r="W27" s="139">
        <f t="shared" si="1"/>
        <v>7933</v>
      </c>
    </row>
    <row r="28" spans="1:23" ht="15">
      <c r="A28" s="113"/>
      <c r="B28" s="136" t="s">
        <v>126</v>
      </c>
      <c r="C28" s="112" t="s">
        <v>254</v>
      </c>
      <c r="D28" s="137"/>
      <c r="E28" s="139">
        <v>0</v>
      </c>
      <c r="F28" s="139">
        <f t="shared" si="0"/>
        <v>0</v>
      </c>
      <c r="G28" s="139">
        <v>0</v>
      </c>
      <c r="H28" s="139">
        <v>0</v>
      </c>
      <c r="I28" s="112"/>
      <c r="J28" s="112"/>
      <c r="K28" s="112"/>
      <c r="L28" s="112"/>
      <c r="M28" s="112"/>
      <c r="N28" s="112"/>
      <c r="O28" s="112"/>
      <c r="P28" s="102">
        <v>0</v>
      </c>
      <c r="Q28" s="102">
        <f>ROUND(P28*$Q$3/$Q$2,0)</f>
        <v>0</v>
      </c>
      <c r="R28" s="112"/>
      <c r="S28" s="102">
        <v>0</v>
      </c>
      <c r="T28" s="102">
        <f>ROUND(S28*$Q$3/$Q$2,0)</f>
        <v>0</v>
      </c>
      <c r="V28" s="48">
        <v>0</v>
      </c>
      <c r="W28" s="139">
        <f t="shared" si="1"/>
        <v>0</v>
      </c>
    </row>
    <row r="29" spans="1:23" ht="15">
      <c r="A29" s="113"/>
      <c r="B29" s="136" t="s">
        <v>127</v>
      </c>
      <c r="C29" s="112" t="s">
        <v>255</v>
      </c>
      <c r="D29" s="137"/>
      <c r="E29" s="139">
        <v>0</v>
      </c>
      <c r="F29" s="139">
        <f t="shared" si="0"/>
        <v>0</v>
      </c>
      <c r="G29" s="139">
        <v>0</v>
      </c>
      <c r="H29" s="139">
        <v>0</v>
      </c>
      <c r="I29" s="112"/>
      <c r="J29" s="112"/>
      <c r="K29" s="112"/>
      <c r="L29" s="112"/>
      <c r="M29" s="112"/>
      <c r="N29" s="112"/>
      <c r="O29" s="112"/>
      <c r="P29" s="102">
        <v>0</v>
      </c>
      <c r="Q29" s="102">
        <f>ROUND(P29*$Q$3/$Q$2,0)</f>
        <v>0</v>
      </c>
      <c r="R29" s="112"/>
      <c r="S29" s="102">
        <v>0</v>
      </c>
      <c r="T29" s="102">
        <f>ROUND(S29*$Q$3/$Q$2,0)</f>
        <v>0</v>
      </c>
      <c r="V29" s="48">
        <v>0</v>
      </c>
      <c r="W29" s="139">
        <f t="shared" si="1"/>
        <v>0</v>
      </c>
    </row>
    <row r="30" spans="1:23" ht="15">
      <c r="A30" s="113"/>
      <c r="B30" s="136" t="s">
        <v>253</v>
      </c>
      <c r="C30" s="112" t="s">
        <v>256</v>
      </c>
      <c r="D30" s="137"/>
      <c r="E30" s="139">
        <v>24178</v>
      </c>
      <c r="F30" s="139">
        <f t="shared" si="0"/>
        <v>7933</v>
      </c>
      <c r="G30" s="139">
        <f>+Q30</f>
        <v>30457</v>
      </c>
      <c r="H30" s="139">
        <f>+T30</f>
        <v>8138</v>
      </c>
      <c r="I30" s="112"/>
      <c r="J30" s="112"/>
      <c r="K30" s="112"/>
      <c r="L30" s="112"/>
      <c r="M30" s="112"/>
      <c r="N30" s="112"/>
      <c r="O30" s="112"/>
      <c r="P30" s="102">
        <v>29246</v>
      </c>
      <c r="Q30" s="102">
        <f>ROUND(P30*$Q$3/$Q$2,0)</f>
        <v>30457</v>
      </c>
      <c r="R30" s="112"/>
      <c r="S30" s="102">
        <v>7814</v>
      </c>
      <c r="T30" s="102">
        <f>ROUND(S30*$Q$3/$Q$2,0)</f>
        <v>8138</v>
      </c>
      <c r="V30" s="48">
        <v>16245</v>
      </c>
      <c r="W30" s="139">
        <f t="shared" si="1"/>
        <v>7933</v>
      </c>
    </row>
    <row r="31" spans="1:23" ht="15">
      <c r="A31" s="113"/>
      <c r="B31" s="136" t="s">
        <v>104</v>
      </c>
      <c r="C31" s="143" t="s">
        <v>153</v>
      </c>
      <c r="D31" s="144"/>
      <c r="E31" s="139">
        <v>15</v>
      </c>
      <c r="F31" s="139">
        <f t="shared" si="0"/>
        <v>3</v>
      </c>
      <c r="G31" s="139">
        <f>+Q31</f>
        <v>15</v>
      </c>
      <c r="H31" s="139">
        <f>+T31</f>
        <v>3</v>
      </c>
      <c r="I31" s="112"/>
      <c r="J31" s="112"/>
      <c r="K31" s="112"/>
      <c r="L31" s="112"/>
      <c r="M31" s="112"/>
      <c r="N31" s="112"/>
      <c r="O31" s="112"/>
      <c r="P31" s="102">
        <v>14</v>
      </c>
      <c r="Q31" s="102">
        <f>ROUND(P31*$Q$3/$Q$2,0)</f>
        <v>15</v>
      </c>
      <c r="R31" s="112"/>
      <c r="S31" s="102">
        <v>3</v>
      </c>
      <c r="T31" s="102">
        <f>ROUND(S31*$Q$3/$Q$2,0)</f>
        <v>3</v>
      </c>
      <c r="V31" s="48">
        <v>12</v>
      </c>
      <c r="W31" s="139">
        <f t="shared" si="1"/>
        <v>3</v>
      </c>
    </row>
    <row r="32" spans="1:23" s="135" customFormat="1" ht="15">
      <c r="A32" s="131"/>
      <c r="B32" s="145" t="s">
        <v>51</v>
      </c>
      <c r="C32" s="146" t="s">
        <v>156</v>
      </c>
      <c r="D32" s="322" t="s">
        <v>173</v>
      </c>
      <c r="E32" s="147">
        <f>+E33+E41+E42+E48+E49</f>
        <v>-29</v>
      </c>
      <c r="F32" s="140">
        <f t="shared" si="0"/>
        <v>0</v>
      </c>
      <c r="G32" s="147">
        <f>+G33+G41+G42+G48+G49</f>
        <v>-7</v>
      </c>
      <c r="H32" s="336">
        <f>+H33+H41+H42+H48+H49</f>
        <v>0</v>
      </c>
      <c r="I32" s="120"/>
      <c r="J32" s="120"/>
      <c r="K32" s="120"/>
      <c r="L32" s="120"/>
      <c r="M32" s="120"/>
      <c r="N32" s="120"/>
      <c r="O32" s="120"/>
      <c r="P32" s="104">
        <f>P33+P41+P42+P48+P49</f>
        <v>-7</v>
      </c>
      <c r="Q32" s="104">
        <f>ROUND(P32*$Q$3/$Q$2,0)</f>
        <v>-7</v>
      </c>
      <c r="R32" s="120"/>
      <c r="S32" s="106">
        <f>S33+S41+S42+S48+S49</f>
        <v>0</v>
      </c>
      <c r="T32" s="104">
        <f>ROUND(S32*$Q$3/$Q$2,0)</f>
        <v>0</v>
      </c>
      <c r="V32" s="52">
        <f>+V33+V41+V42+V48+V49</f>
        <v>-29</v>
      </c>
      <c r="W32" s="147">
        <f t="shared" si="1"/>
        <v>0</v>
      </c>
    </row>
    <row r="33" spans="1:23" ht="15">
      <c r="A33" s="113"/>
      <c r="B33" s="136" t="s">
        <v>79</v>
      </c>
      <c r="C33" s="112" t="s">
        <v>41</v>
      </c>
      <c r="D33" s="137"/>
      <c r="E33" s="139">
        <f>SUM(E34:E40)</f>
        <v>0</v>
      </c>
      <c r="F33" s="139">
        <f t="shared" si="0"/>
        <v>0</v>
      </c>
      <c r="G33" s="139">
        <v>0</v>
      </c>
      <c r="H33" s="139">
        <v>0</v>
      </c>
      <c r="I33" s="112"/>
      <c r="J33" s="112"/>
      <c r="K33" s="112"/>
      <c r="L33" s="112"/>
      <c r="M33" s="112"/>
      <c r="N33" s="112"/>
      <c r="O33" s="112"/>
      <c r="P33" s="102">
        <f>SUM(P34:P40)</f>
        <v>0</v>
      </c>
      <c r="Q33" s="102">
        <f>SUM(Q34:Q40)</f>
        <v>0</v>
      </c>
      <c r="R33" s="112"/>
      <c r="S33" s="102">
        <v>0</v>
      </c>
      <c r="T33" s="102">
        <f>SUM(T34:T40)</f>
        <v>0</v>
      </c>
      <c r="V33" s="48">
        <f>SUM(V34:V40)</f>
        <v>0</v>
      </c>
      <c r="W33" s="139">
        <f t="shared" si="1"/>
        <v>0</v>
      </c>
    </row>
    <row r="34" spans="1:23" ht="15">
      <c r="A34" s="113"/>
      <c r="B34" s="136" t="s">
        <v>128</v>
      </c>
      <c r="C34" s="141" t="s">
        <v>300</v>
      </c>
      <c r="D34" s="137"/>
      <c r="E34" s="139">
        <v>0</v>
      </c>
      <c r="F34" s="139">
        <f t="shared" si="0"/>
        <v>0</v>
      </c>
      <c r="G34" s="139">
        <v>0</v>
      </c>
      <c r="H34" s="139">
        <v>0</v>
      </c>
      <c r="I34" s="112"/>
      <c r="J34" s="112"/>
      <c r="K34" s="112"/>
      <c r="L34" s="112"/>
      <c r="M34" s="112"/>
      <c r="N34" s="112"/>
      <c r="O34" s="112"/>
      <c r="P34" s="102">
        <v>0</v>
      </c>
      <c r="Q34" s="102">
        <f aca="true" t="shared" si="2" ref="Q34:Q41">ROUND(P34*$Q$3/$Q$2,0)</f>
        <v>0</v>
      </c>
      <c r="R34" s="112"/>
      <c r="S34" s="102">
        <v>0</v>
      </c>
      <c r="T34" s="102">
        <f aca="true" t="shared" si="3" ref="T34:T41">ROUND(S34*$Q$3/$Q$2,0)</f>
        <v>0</v>
      </c>
      <c r="V34" s="48">
        <v>0</v>
      </c>
      <c r="W34" s="139">
        <f t="shared" si="1"/>
        <v>0</v>
      </c>
    </row>
    <row r="35" spans="1:23" ht="15">
      <c r="A35" s="113"/>
      <c r="B35" s="136" t="s">
        <v>129</v>
      </c>
      <c r="C35" s="141" t="s">
        <v>155</v>
      </c>
      <c r="D35" s="137"/>
      <c r="E35" s="139">
        <v>0</v>
      </c>
      <c r="F35" s="139">
        <f t="shared" si="0"/>
        <v>0</v>
      </c>
      <c r="G35" s="139">
        <v>0</v>
      </c>
      <c r="H35" s="139">
        <v>0</v>
      </c>
      <c r="I35" s="112"/>
      <c r="J35" s="112"/>
      <c r="K35" s="112"/>
      <c r="L35" s="112"/>
      <c r="M35" s="112"/>
      <c r="N35" s="112"/>
      <c r="O35" s="112"/>
      <c r="P35" s="102">
        <v>0</v>
      </c>
      <c r="Q35" s="102">
        <f t="shared" si="2"/>
        <v>0</v>
      </c>
      <c r="R35" s="112"/>
      <c r="S35" s="102">
        <v>0</v>
      </c>
      <c r="T35" s="102">
        <f t="shared" si="3"/>
        <v>0</v>
      </c>
      <c r="V35" s="48">
        <v>0</v>
      </c>
      <c r="W35" s="139">
        <f t="shared" si="1"/>
        <v>0</v>
      </c>
    </row>
    <row r="36" spans="1:23" ht="15">
      <c r="A36" s="113"/>
      <c r="B36" s="136" t="s">
        <v>130</v>
      </c>
      <c r="C36" s="141" t="s">
        <v>157</v>
      </c>
      <c r="D36" s="137"/>
      <c r="E36" s="139">
        <v>0</v>
      </c>
      <c r="F36" s="139">
        <f t="shared" si="0"/>
        <v>0</v>
      </c>
      <c r="G36" s="139">
        <v>0</v>
      </c>
      <c r="H36" s="139">
        <v>0</v>
      </c>
      <c r="I36" s="112"/>
      <c r="J36" s="112"/>
      <c r="K36" s="112"/>
      <c r="L36" s="112"/>
      <c r="M36" s="112"/>
      <c r="N36" s="112"/>
      <c r="O36" s="112"/>
      <c r="P36" s="102">
        <v>0</v>
      </c>
      <c r="Q36" s="102">
        <f t="shared" si="2"/>
        <v>0</v>
      </c>
      <c r="R36" s="112"/>
      <c r="S36" s="102">
        <v>0</v>
      </c>
      <c r="T36" s="102">
        <f t="shared" si="3"/>
        <v>0</v>
      </c>
      <c r="V36" s="48">
        <v>0</v>
      </c>
      <c r="W36" s="139">
        <f t="shared" si="1"/>
        <v>0</v>
      </c>
    </row>
    <row r="37" spans="1:23" ht="15">
      <c r="A37" s="113"/>
      <c r="B37" s="136" t="s">
        <v>131</v>
      </c>
      <c r="C37" s="141" t="s">
        <v>158</v>
      </c>
      <c r="D37" s="137"/>
      <c r="E37" s="139">
        <v>0</v>
      </c>
      <c r="F37" s="139">
        <f t="shared" si="0"/>
        <v>0</v>
      </c>
      <c r="G37" s="139">
        <v>0</v>
      </c>
      <c r="H37" s="139">
        <v>0</v>
      </c>
      <c r="I37" s="112"/>
      <c r="J37" s="112"/>
      <c r="K37" s="112"/>
      <c r="L37" s="112"/>
      <c r="M37" s="112"/>
      <c r="N37" s="112"/>
      <c r="O37" s="112"/>
      <c r="P37" s="102">
        <v>0</v>
      </c>
      <c r="Q37" s="102">
        <f t="shared" si="2"/>
        <v>0</v>
      </c>
      <c r="R37" s="112"/>
      <c r="S37" s="102">
        <v>0</v>
      </c>
      <c r="T37" s="102">
        <f t="shared" si="3"/>
        <v>0</v>
      </c>
      <c r="V37" s="48">
        <v>0</v>
      </c>
      <c r="W37" s="139">
        <f t="shared" si="1"/>
        <v>0</v>
      </c>
    </row>
    <row r="38" spans="1:23" ht="15">
      <c r="A38" s="113"/>
      <c r="B38" s="136" t="s">
        <v>132</v>
      </c>
      <c r="C38" s="141" t="s">
        <v>159</v>
      </c>
      <c r="D38" s="137"/>
      <c r="E38" s="139">
        <v>0</v>
      </c>
      <c r="F38" s="139">
        <f t="shared" si="0"/>
        <v>0</v>
      </c>
      <c r="G38" s="139">
        <v>0</v>
      </c>
      <c r="H38" s="139">
        <v>0</v>
      </c>
      <c r="I38" s="112"/>
      <c r="J38" s="112"/>
      <c r="K38" s="112"/>
      <c r="L38" s="112"/>
      <c r="M38" s="112"/>
      <c r="N38" s="112"/>
      <c r="O38" s="112"/>
      <c r="P38" s="102">
        <v>0</v>
      </c>
      <c r="Q38" s="102">
        <f t="shared" si="2"/>
        <v>0</v>
      </c>
      <c r="R38" s="112"/>
      <c r="S38" s="102">
        <v>0</v>
      </c>
      <c r="T38" s="102">
        <f t="shared" si="3"/>
        <v>0</v>
      </c>
      <c r="V38" s="48">
        <v>0</v>
      </c>
      <c r="W38" s="139">
        <f t="shared" si="1"/>
        <v>0</v>
      </c>
    </row>
    <row r="39" spans="1:23" ht="15">
      <c r="A39" s="113"/>
      <c r="B39" s="136" t="s">
        <v>133</v>
      </c>
      <c r="C39" s="141" t="s">
        <v>160</v>
      </c>
      <c r="D39" s="137"/>
      <c r="E39" s="139">
        <v>0</v>
      </c>
      <c r="F39" s="139">
        <f t="shared" si="0"/>
        <v>0</v>
      </c>
      <c r="G39" s="139">
        <v>0</v>
      </c>
      <c r="H39" s="139">
        <v>0</v>
      </c>
      <c r="I39" s="112"/>
      <c r="J39" s="112"/>
      <c r="K39" s="112"/>
      <c r="L39" s="112"/>
      <c r="M39" s="112"/>
      <c r="N39" s="112"/>
      <c r="O39" s="112"/>
      <c r="P39" s="102">
        <v>0</v>
      </c>
      <c r="Q39" s="102">
        <f t="shared" si="2"/>
        <v>0</v>
      </c>
      <c r="R39" s="112"/>
      <c r="S39" s="102">
        <v>0</v>
      </c>
      <c r="T39" s="102">
        <f t="shared" si="3"/>
        <v>0</v>
      </c>
      <c r="V39" s="48">
        <v>0</v>
      </c>
      <c r="W39" s="139">
        <f t="shared" si="1"/>
        <v>0</v>
      </c>
    </row>
    <row r="40" spans="1:23" ht="15">
      <c r="A40" s="113"/>
      <c r="B40" s="136" t="s">
        <v>134</v>
      </c>
      <c r="C40" s="141" t="s">
        <v>220</v>
      </c>
      <c r="D40" s="137"/>
      <c r="E40" s="139">
        <v>0</v>
      </c>
      <c r="F40" s="139">
        <f t="shared" si="0"/>
        <v>0</v>
      </c>
      <c r="G40" s="139">
        <v>0</v>
      </c>
      <c r="H40" s="139">
        <v>0</v>
      </c>
      <c r="I40" s="112"/>
      <c r="J40" s="112"/>
      <c r="K40" s="112"/>
      <c r="L40" s="112"/>
      <c r="M40" s="112"/>
      <c r="N40" s="112"/>
      <c r="O40" s="112"/>
      <c r="P40" s="102">
        <v>0</v>
      </c>
      <c r="Q40" s="102">
        <f t="shared" si="2"/>
        <v>0</v>
      </c>
      <c r="R40" s="112"/>
      <c r="S40" s="102">
        <v>0</v>
      </c>
      <c r="T40" s="102">
        <f t="shared" si="3"/>
        <v>0</v>
      </c>
      <c r="V40" s="48">
        <v>0</v>
      </c>
      <c r="W40" s="139">
        <f t="shared" si="1"/>
        <v>0</v>
      </c>
    </row>
    <row r="41" spans="1:23" ht="15">
      <c r="A41" s="113"/>
      <c r="B41" s="136" t="s">
        <v>80</v>
      </c>
      <c r="C41" s="143" t="s">
        <v>230</v>
      </c>
      <c r="D41" s="144"/>
      <c r="E41" s="138">
        <v>0</v>
      </c>
      <c r="F41" s="138">
        <f t="shared" si="0"/>
        <v>0</v>
      </c>
      <c r="G41" s="138">
        <v>0</v>
      </c>
      <c r="H41" s="138">
        <v>0</v>
      </c>
      <c r="I41" s="112"/>
      <c r="J41" s="112"/>
      <c r="K41" s="112"/>
      <c r="L41" s="112"/>
      <c r="M41" s="112"/>
      <c r="N41" s="112"/>
      <c r="O41" s="112"/>
      <c r="P41" s="102">
        <v>0</v>
      </c>
      <c r="Q41" s="102">
        <f t="shared" si="2"/>
        <v>0</v>
      </c>
      <c r="R41" s="112"/>
      <c r="S41" s="102">
        <v>0</v>
      </c>
      <c r="T41" s="102">
        <f t="shared" si="3"/>
        <v>0</v>
      </c>
      <c r="V41" s="47">
        <v>0</v>
      </c>
      <c r="W41" s="138">
        <f t="shared" si="1"/>
        <v>0</v>
      </c>
    </row>
    <row r="42" spans="1:23" ht="15">
      <c r="A42" s="113"/>
      <c r="B42" s="136" t="s">
        <v>81</v>
      </c>
      <c r="C42" s="143" t="s">
        <v>42</v>
      </c>
      <c r="D42" s="144"/>
      <c r="E42" s="148">
        <f>SUM(E43:E47)</f>
        <v>-29</v>
      </c>
      <c r="F42" s="138">
        <f aca="true" t="shared" si="4" ref="F42:F73">W42</f>
        <v>0</v>
      </c>
      <c r="G42" s="148">
        <f>SUM(G43:G47)</f>
        <v>-7</v>
      </c>
      <c r="H42" s="138">
        <f>SUM(H43:H47)</f>
        <v>0</v>
      </c>
      <c r="I42" s="112"/>
      <c r="J42" s="112"/>
      <c r="K42" s="112"/>
      <c r="L42" s="112"/>
      <c r="M42" s="112"/>
      <c r="N42" s="112"/>
      <c r="O42" s="112"/>
      <c r="P42" s="105">
        <f>SUM(P43:P47)</f>
        <v>-7</v>
      </c>
      <c r="Q42" s="105">
        <f>SUM(Q43:Q47)</f>
        <v>-7</v>
      </c>
      <c r="R42" s="112"/>
      <c r="S42" s="102">
        <f>SUM(S43:S47)</f>
        <v>0</v>
      </c>
      <c r="T42" s="105">
        <f>SUM(T43:T47)</f>
        <v>0</v>
      </c>
      <c r="V42" s="51">
        <f>SUM(V43:V47)</f>
        <v>-29</v>
      </c>
      <c r="W42" s="148">
        <f aca="true" t="shared" si="5" ref="W42:W73">E42-V42</f>
        <v>0</v>
      </c>
    </row>
    <row r="43" spans="1:23" ht="15">
      <c r="A43" s="113"/>
      <c r="B43" s="136" t="s">
        <v>135</v>
      </c>
      <c r="C43" s="141" t="s">
        <v>279</v>
      </c>
      <c r="D43" s="137"/>
      <c r="E43" s="138">
        <v>0</v>
      </c>
      <c r="F43" s="138">
        <f t="shared" si="4"/>
        <v>0</v>
      </c>
      <c r="G43" s="138">
        <v>0</v>
      </c>
      <c r="H43" s="138">
        <v>0</v>
      </c>
      <c r="I43" s="112"/>
      <c r="J43" s="112"/>
      <c r="K43" s="112"/>
      <c r="L43" s="112"/>
      <c r="M43" s="112"/>
      <c r="N43" s="112"/>
      <c r="O43" s="112"/>
      <c r="P43" s="102">
        <v>0</v>
      </c>
      <c r="Q43" s="102">
        <f aca="true" t="shared" si="6" ref="Q43:Q49">ROUND(P43*$Q$3/$Q$2,0)</f>
        <v>0</v>
      </c>
      <c r="R43" s="112"/>
      <c r="S43" s="102">
        <v>0</v>
      </c>
      <c r="T43" s="102">
        <f aca="true" t="shared" si="7" ref="T43:T49">ROUND(S43*$Q$3/$Q$2,0)</f>
        <v>0</v>
      </c>
      <c r="V43" s="47">
        <v>0</v>
      </c>
      <c r="W43" s="138">
        <f t="shared" si="5"/>
        <v>0</v>
      </c>
    </row>
    <row r="44" spans="1:23" ht="15">
      <c r="A44" s="113"/>
      <c r="B44" s="136" t="s">
        <v>136</v>
      </c>
      <c r="C44" s="141" t="s">
        <v>161</v>
      </c>
      <c r="D44" s="137"/>
      <c r="E44" s="148">
        <v>-29</v>
      </c>
      <c r="F44" s="139">
        <f t="shared" si="4"/>
        <v>0</v>
      </c>
      <c r="G44" s="148">
        <f>+Q44</f>
        <v>-7</v>
      </c>
      <c r="H44" s="138">
        <f>+T44</f>
        <v>0</v>
      </c>
      <c r="I44" s="112"/>
      <c r="J44" s="112"/>
      <c r="K44" s="112"/>
      <c r="L44" s="112"/>
      <c r="M44" s="112"/>
      <c r="N44" s="112"/>
      <c r="O44" s="112"/>
      <c r="P44" s="105">
        <v>-7</v>
      </c>
      <c r="Q44" s="105">
        <f t="shared" si="6"/>
        <v>-7</v>
      </c>
      <c r="R44" s="112"/>
      <c r="S44" s="102">
        <v>0</v>
      </c>
      <c r="T44" s="105">
        <f t="shared" si="7"/>
        <v>0</v>
      </c>
      <c r="V44" s="51">
        <v>-29</v>
      </c>
      <c r="W44" s="148">
        <f t="shared" si="5"/>
        <v>0</v>
      </c>
    </row>
    <row r="45" spans="1:23" ht="15">
      <c r="A45" s="113"/>
      <c r="B45" s="136" t="s">
        <v>137</v>
      </c>
      <c r="C45" s="141" t="s">
        <v>162</v>
      </c>
      <c r="D45" s="137"/>
      <c r="E45" s="139">
        <f>0</f>
        <v>0</v>
      </c>
      <c r="F45" s="139">
        <f t="shared" si="4"/>
        <v>0</v>
      </c>
      <c r="G45" s="139">
        <v>0</v>
      </c>
      <c r="H45" s="139">
        <v>0</v>
      </c>
      <c r="I45" s="112"/>
      <c r="J45" s="112"/>
      <c r="K45" s="112"/>
      <c r="L45" s="112"/>
      <c r="M45" s="112"/>
      <c r="N45" s="112"/>
      <c r="O45" s="112"/>
      <c r="P45" s="102">
        <v>0</v>
      </c>
      <c r="Q45" s="102">
        <f t="shared" si="6"/>
        <v>0</v>
      </c>
      <c r="R45" s="112"/>
      <c r="S45" s="102">
        <v>0</v>
      </c>
      <c r="T45" s="102">
        <f t="shared" si="7"/>
        <v>0</v>
      </c>
      <c r="V45" s="48">
        <f>0</f>
        <v>0</v>
      </c>
      <c r="W45" s="139">
        <f t="shared" si="5"/>
        <v>0</v>
      </c>
    </row>
    <row r="46" spans="1:23" ht="15">
      <c r="A46" s="113"/>
      <c r="B46" s="136" t="s">
        <v>138</v>
      </c>
      <c r="C46" s="142" t="s">
        <v>296</v>
      </c>
      <c r="D46" s="137"/>
      <c r="E46" s="139">
        <v>0</v>
      </c>
      <c r="F46" s="139">
        <f t="shared" si="4"/>
        <v>0</v>
      </c>
      <c r="G46" s="139">
        <v>0</v>
      </c>
      <c r="H46" s="139">
        <v>0</v>
      </c>
      <c r="I46" s="112"/>
      <c r="J46" s="112"/>
      <c r="K46" s="112"/>
      <c r="L46" s="112"/>
      <c r="M46" s="112"/>
      <c r="N46" s="112"/>
      <c r="O46" s="112"/>
      <c r="P46" s="102">
        <v>0</v>
      </c>
      <c r="Q46" s="102">
        <f t="shared" si="6"/>
        <v>0</v>
      </c>
      <c r="R46" s="112"/>
      <c r="S46" s="102">
        <v>0</v>
      </c>
      <c r="T46" s="102">
        <f t="shared" si="7"/>
        <v>0</v>
      </c>
      <c r="V46" s="48">
        <v>0</v>
      </c>
      <c r="W46" s="139">
        <f t="shared" si="5"/>
        <v>0</v>
      </c>
    </row>
    <row r="47" spans="1:23" ht="15">
      <c r="A47" s="113"/>
      <c r="B47" s="136" t="s">
        <v>293</v>
      </c>
      <c r="C47" s="141" t="s">
        <v>163</v>
      </c>
      <c r="D47" s="137"/>
      <c r="E47" s="139">
        <v>0</v>
      </c>
      <c r="F47" s="139">
        <f t="shared" si="4"/>
        <v>0</v>
      </c>
      <c r="G47" s="139">
        <v>0</v>
      </c>
      <c r="H47" s="139">
        <v>0</v>
      </c>
      <c r="I47" s="112"/>
      <c r="J47" s="112"/>
      <c r="K47" s="112"/>
      <c r="L47" s="112"/>
      <c r="M47" s="112"/>
      <c r="N47" s="112"/>
      <c r="O47" s="112"/>
      <c r="P47" s="102">
        <v>0</v>
      </c>
      <c r="Q47" s="102">
        <f t="shared" si="6"/>
        <v>0</v>
      </c>
      <c r="R47" s="112"/>
      <c r="S47" s="102">
        <v>0</v>
      </c>
      <c r="T47" s="102">
        <f t="shared" si="7"/>
        <v>0</v>
      </c>
      <c r="V47" s="48">
        <v>0</v>
      </c>
      <c r="W47" s="139">
        <f t="shared" si="5"/>
        <v>0</v>
      </c>
    </row>
    <row r="48" spans="1:23" ht="15">
      <c r="A48" s="113"/>
      <c r="B48" s="136" t="s">
        <v>139</v>
      </c>
      <c r="C48" s="112" t="s">
        <v>301</v>
      </c>
      <c r="D48" s="137"/>
      <c r="E48" s="139">
        <f>0</f>
        <v>0</v>
      </c>
      <c r="F48" s="139">
        <f t="shared" si="4"/>
        <v>0</v>
      </c>
      <c r="G48" s="139">
        <v>0</v>
      </c>
      <c r="H48" s="139">
        <v>0</v>
      </c>
      <c r="I48" s="112"/>
      <c r="J48" s="112"/>
      <c r="K48" s="112"/>
      <c r="L48" s="112"/>
      <c r="M48" s="112"/>
      <c r="N48" s="112"/>
      <c r="O48" s="112"/>
      <c r="P48" s="102">
        <v>0</v>
      </c>
      <c r="Q48" s="102">
        <f t="shared" si="6"/>
        <v>0</v>
      </c>
      <c r="R48" s="112"/>
      <c r="S48" s="102">
        <v>0</v>
      </c>
      <c r="T48" s="102">
        <f t="shared" si="7"/>
        <v>0</v>
      </c>
      <c r="V48" s="48">
        <f>0</f>
        <v>0</v>
      </c>
      <c r="W48" s="139">
        <f t="shared" si="5"/>
        <v>0</v>
      </c>
    </row>
    <row r="49" spans="1:23" ht="15">
      <c r="A49" s="113"/>
      <c r="B49" s="136" t="s">
        <v>140</v>
      </c>
      <c r="C49" s="143" t="s">
        <v>154</v>
      </c>
      <c r="D49" s="144"/>
      <c r="E49" s="149">
        <v>0</v>
      </c>
      <c r="F49" s="149">
        <f t="shared" si="4"/>
        <v>0</v>
      </c>
      <c r="G49" s="149">
        <v>0</v>
      </c>
      <c r="H49" s="149">
        <v>0</v>
      </c>
      <c r="I49" s="112"/>
      <c r="J49" s="112"/>
      <c r="K49" s="112"/>
      <c r="L49" s="112"/>
      <c r="M49" s="112"/>
      <c r="N49" s="112"/>
      <c r="O49" s="112"/>
      <c r="P49" s="102">
        <v>0</v>
      </c>
      <c r="Q49" s="102">
        <f t="shared" si="6"/>
        <v>0</v>
      </c>
      <c r="R49" s="112"/>
      <c r="S49" s="102">
        <v>0</v>
      </c>
      <c r="T49" s="102">
        <f t="shared" si="7"/>
        <v>0</v>
      </c>
      <c r="V49" s="50">
        <v>0</v>
      </c>
      <c r="W49" s="149">
        <f t="shared" si="5"/>
        <v>0</v>
      </c>
    </row>
    <row r="50" spans="1:23" s="135" customFormat="1" ht="15">
      <c r="A50" s="131"/>
      <c r="B50" s="120" t="s">
        <v>50</v>
      </c>
      <c r="C50" s="145" t="s">
        <v>292</v>
      </c>
      <c r="D50" s="137"/>
      <c r="E50" s="149">
        <f>+E10+E32</f>
        <v>31944</v>
      </c>
      <c r="F50" s="149">
        <f t="shared" si="4"/>
        <v>10573</v>
      </c>
      <c r="G50" s="149">
        <f>+G10+G32</f>
        <v>43246</v>
      </c>
      <c r="H50" s="149">
        <f>+H10+H32</f>
        <v>12750</v>
      </c>
      <c r="I50" s="120"/>
      <c r="J50" s="120"/>
      <c r="K50" s="120"/>
      <c r="L50" s="120"/>
      <c r="M50" s="120"/>
      <c r="N50" s="120"/>
      <c r="O50" s="120"/>
      <c r="P50" s="100">
        <f>P10+P32</f>
        <v>41527</v>
      </c>
      <c r="Q50" s="100">
        <f>Q10+Q32</f>
        <v>43246</v>
      </c>
      <c r="R50" s="120"/>
      <c r="S50" s="100">
        <f>S10+S32</f>
        <v>12243</v>
      </c>
      <c r="T50" s="100">
        <f>T10+T32</f>
        <v>12750</v>
      </c>
      <c r="V50" s="50">
        <f>+V10+V32</f>
        <v>21371</v>
      </c>
      <c r="W50" s="149">
        <f t="shared" si="5"/>
        <v>10573</v>
      </c>
    </row>
    <row r="51" spans="1:23" s="135" customFormat="1" ht="15">
      <c r="A51" s="131"/>
      <c r="B51" s="120" t="s">
        <v>49</v>
      </c>
      <c r="C51" s="145" t="s">
        <v>66</v>
      </c>
      <c r="D51" s="137"/>
      <c r="E51" s="149">
        <f>+E52+E56</f>
        <v>2104</v>
      </c>
      <c r="F51" s="149">
        <f t="shared" si="4"/>
        <v>669</v>
      </c>
      <c r="G51" s="149">
        <f>+G52+G56</f>
        <v>2414</v>
      </c>
      <c r="H51" s="149">
        <f>+H52+H56</f>
        <v>583</v>
      </c>
      <c r="I51" s="120"/>
      <c r="J51" s="120"/>
      <c r="K51" s="120"/>
      <c r="L51" s="120"/>
      <c r="M51" s="120"/>
      <c r="N51" s="120"/>
      <c r="O51" s="120"/>
      <c r="P51" s="100">
        <f>P52+P56</f>
        <v>2318</v>
      </c>
      <c r="Q51" s="100">
        <f>Q52+Q56</f>
        <v>2414</v>
      </c>
      <c r="R51" s="120"/>
      <c r="S51" s="100">
        <f>S52+S56</f>
        <v>560</v>
      </c>
      <c r="T51" s="100">
        <f>T52+T56</f>
        <v>583</v>
      </c>
      <c r="V51" s="50">
        <f>+V52+V56</f>
        <v>1435</v>
      </c>
      <c r="W51" s="149">
        <f t="shared" si="5"/>
        <v>669</v>
      </c>
    </row>
    <row r="52" spans="1:23" ht="15">
      <c r="A52" s="113"/>
      <c r="B52" s="136" t="s">
        <v>106</v>
      </c>
      <c r="C52" s="112" t="s">
        <v>72</v>
      </c>
      <c r="D52" s="137"/>
      <c r="E52" s="138">
        <f>SUM(E53:E55)</f>
        <v>2796</v>
      </c>
      <c r="F52" s="138">
        <f t="shared" si="4"/>
        <v>913</v>
      </c>
      <c r="G52" s="138">
        <f>SUM(G53:G55)</f>
        <v>3084</v>
      </c>
      <c r="H52" s="138">
        <f>SUM(H53:H55)</f>
        <v>810</v>
      </c>
      <c r="I52" s="112"/>
      <c r="J52" s="112"/>
      <c r="K52" s="112"/>
      <c r="L52" s="112"/>
      <c r="M52" s="112"/>
      <c r="N52" s="112"/>
      <c r="O52" s="112"/>
      <c r="P52" s="101">
        <f>SUM(P53:P55)</f>
        <v>2961</v>
      </c>
      <c r="Q52" s="101">
        <f>SUM(Q53:Q55)</f>
        <v>3084</v>
      </c>
      <c r="R52" s="112"/>
      <c r="S52" s="101">
        <f>SUM(S53:S55)</f>
        <v>778</v>
      </c>
      <c r="T52" s="101">
        <f>SUM(T53:T55)</f>
        <v>810</v>
      </c>
      <c r="V52" s="47">
        <f>SUM(V53:V55)</f>
        <v>1883</v>
      </c>
      <c r="W52" s="138">
        <f t="shared" si="5"/>
        <v>913</v>
      </c>
    </row>
    <row r="53" spans="1:23" ht="15">
      <c r="A53" s="113"/>
      <c r="B53" s="136" t="s">
        <v>141</v>
      </c>
      <c r="C53" s="112" t="s">
        <v>164</v>
      </c>
      <c r="D53" s="137"/>
      <c r="E53" s="139">
        <v>0</v>
      </c>
      <c r="F53" s="139">
        <f t="shared" si="4"/>
        <v>0</v>
      </c>
      <c r="G53" s="139">
        <v>0</v>
      </c>
      <c r="H53" s="139">
        <v>0</v>
      </c>
      <c r="I53" s="112"/>
      <c r="J53" s="112"/>
      <c r="K53" s="112"/>
      <c r="L53" s="112"/>
      <c r="M53" s="112"/>
      <c r="N53" s="112"/>
      <c r="O53" s="112"/>
      <c r="P53" s="102">
        <v>0</v>
      </c>
      <c r="Q53" s="102">
        <f>ROUND(P53*$Q$3/$Q$2,0)</f>
        <v>0</v>
      </c>
      <c r="R53" s="112"/>
      <c r="S53" s="102">
        <v>0</v>
      </c>
      <c r="T53" s="102">
        <f>ROUND(S53*$Q$3/$Q$2,0)</f>
        <v>0</v>
      </c>
      <c r="V53" s="48">
        <v>0</v>
      </c>
      <c r="W53" s="139">
        <f t="shared" si="5"/>
        <v>0</v>
      </c>
    </row>
    <row r="54" spans="1:23" ht="15">
      <c r="A54" s="113"/>
      <c r="B54" s="136" t="s">
        <v>142</v>
      </c>
      <c r="C54" s="112" t="s">
        <v>165</v>
      </c>
      <c r="D54" s="137"/>
      <c r="E54" s="139">
        <v>2796</v>
      </c>
      <c r="F54" s="139">
        <f t="shared" si="4"/>
        <v>913</v>
      </c>
      <c r="G54" s="148">
        <f>+Q54</f>
        <v>3084</v>
      </c>
      <c r="H54" s="148">
        <f>+T54</f>
        <v>810</v>
      </c>
      <c r="I54" s="112"/>
      <c r="J54" s="112"/>
      <c r="K54" s="112"/>
      <c r="L54" s="112"/>
      <c r="M54" s="112"/>
      <c r="N54" s="112"/>
      <c r="O54" s="112"/>
      <c r="P54" s="102">
        <v>2961</v>
      </c>
      <c r="Q54" s="102">
        <f>ROUND(P54*$Q$3/$Q$2,0)</f>
        <v>3084</v>
      </c>
      <c r="R54" s="112"/>
      <c r="S54" s="102">
        <v>778</v>
      </c>
      <c r="T54" s="102">
        <f>ROUND(S54*$Q$3/$Q$2,0)</f>
        <v>810</v>
      </c>
      <c r="V54" s="48">
        <v>1883</v>
      </c>
      <c r="W54" s="139">
        <f t="shared" si="5"/>
        <v>913</v>
      </c>
    </row>
    <row r="55" spans="1:23" ht="15">
      <c r="A55" s="113"/>
      <c r="B55" s="136" t="s">
        <v>143</v>
      </c>
      <c r="C55" s="112" t="s">
        <v>2</v>
      </c>
      <c r="D55" s="137"/>
      <c r="E55" s="139">
        <v>0</v>
      </c>
      <c r="F55" s="139">
        <f t="shared" si="4"/>
        <v>0</v>
      </c>
      <c r="G55" s="139">
        <v>0</v>
      </c>
      <c r="H55" s="139">
        <v>0</v>
      </c>
      <c r="I55" s="112"/>
      <c r="J55" s="112"/>
      <c r="K55" s="112"/>
      <c r="L55" s="112"/>
      <c r="M55" s="112"/>
      <c r="N55" s="112"/>
      <c r="O55" s="112"/>
      <c r="P55" s="102">
        <v>0</v>
      </c>
      <c r="Q55" s="102">
        <f>ROUND(P55*$Q$3/$Q$2,0)</f>
        <v>0</v>
      </c>
      <c r="R55" s="112"/>
      <c r="S55" s="102">
        <v>0</v>
      </c>
      <c r="T55" s="102">
        <f>ROUND(S55*$Q$3/$Q$2,0)</f>
        <v>0</v>
      </c>
      <c r="V55" s="48">
        <v>0</v>
      </c>
      <c r="W55" s="139">
        <f t="shared" si="5"/>
        <v>0</v>
      </c>
    </row>
    <row r="56" spans="1:23" ht="15">
      <c r="A56" s="113"/>
      <c r="B56" s="136" t="s">
        <v>107</v>
      </c>
      <c r="C56" s="112" t="s">
        <v>73</v>
      </c>
      <c r="D56" s="137"/>
      <c r="E56" s="148">
        <f>E57+E58+E59</f>
        <v>-692</v>
      </c>
      <c r="F56" s="148">
        <f t="shared" si="4"/>
        <v>-244</v>
      </c>
      <c r="G56" s="148">
        <f>+Q56</f>
        <v>-670</v>
      </c>
      <c r="H56" s="148">
        <f>+T56</f>
        <v>-227</v>
      </c>
      <c r="I56" s="112"/>
      <c r="J56" s="112"/>
      <c r="K56" s="112"/>
      <c r="L56" s="112"/>
      <c r="M56" s="112"/>
      <c r="N56" s="112"/>
      <c r="O56" s="112"/>
      <c r="P56" s="105">
        <v>-643</v>
      </c>
      <c r="Q56" s="105">
        <f>SUM(Q57:Q59)</f>
        <v>-670</v>
      </c>
      <c r="R56" s="112"/>
      <c r="S56" s="105">
        <f>SUM(S57:S59)</f>
        <v>-218</v>
      </c>
      <c r="T56" s="105">
        <f>SUM(T57:T59)</f>
        <v>-227</v>
      </c>
      <c r="V56" s="51">
        <f>V57+V58+V59</f>
        <v>-448</v>
      </c>
      <c r="W56" s="148">
        <f t="shared" si="5"/>
        <v>-244</v>
      </c>
    </row>
    <row r="57" spans="1:23" ht="15">
      <c r="A57" s="113"/>
      <c r="B57" s="136" t="s">
        <v>108</v>
      </c>
      <c r="C57" s="141" t="s">
        <v>166</v>
      </c>
      <c r="D57" s="137"/>
      <c r="E57" s="139">
        <v>0</v>
      </c>
      <c r="F57" s="139">
        <f t="shared" si="4"/>
        <v>0</v>
      </c>
      <c r="G57" s="139">
        <v>0</v>
      </c>
      <c r="H57" s="139">
        <v>0</v>
      </c>
      <c r="I57" s="112"/>
      <c r="J57" s="112"/>
      <c r="K57" s="112"/>
      <c r="L57" s="112"/>
      <c r="M57" s="112"/>
      <c r="N57" s="112"/>
      <c r="O57" s="112"/>
      <c r="P57" s="102">
        <v>0</v>
      </c>
      <c r="Q57" s="102">
        <f>ROUND(P57*$Q$3/$Q$2,0)</f>
        <v>0</v>
      </c>
      <c r="R57" s="112"/>
      <c r="S57" s="102">
        <v>0</v>
      </c>
      <c r="T57" s="102">
        <f>ROUND(S57*$Q$3/$Q$2,0)</f>
        <v>0</v>
      </c>
      <c r="V57" s="48">
        <v>0</v>
      </c>
      <c r="W57" s="148">
        <f t="shared" si="5"/>
        <v>0</v>
      </c>
    </row>
    <row r="58" spans="1:23" ht="15">
      <c r="A58" s="113"/>
      <c r="B58" s="136" t="s">
        <v>109</v>
      </c>
      <c r="C58" s="141" t="s">
        <v>167</v>
      </c>
      <c r="D58" s="137"/>
      <c r="E58" s="148">
        <v>-140</v>
      </c>
      <c r="F58" s="148">
        <f t="shared" si="4"/>
        <v>-56</v>
      </c>
      <c r="G58" s="148">
        <f>+Q58</f>
        <v>-122</v>
      </c>
      <c r="H58" s="148">
        <f>+T58</f>
        <v>-41</v>
      </c>
      <c r="I58" s="112"/>
      <c r="J58" s="112"/>
      <c r="K58" s="112"/>
      <c r="L58" s="112"/>
      <c r="M58" s="112"/>
      <c r="N58" s="112"/>
      <c r="O58" s="112"/>
      <c r="P58" s="105">
        <v>-117</v>
      </c>
      <c r="Q58" s="105">
        <f>ROUND(P58*$Q$3/$Q$2,0)</f>
        <v>-122</v>
      </c>
      <c r="R58" s="112"/>
      <c r="S58" s="105">
        <v>-39</v>
      </c>
      <c r="T58" s="105">
        <f>ROUND(S58*$Q$3/$Q$2,0)</f>
        <v>-41</v>
      </c>
      <c r="V58" s="51">
        <v>-84</v>
      </c>
      <c r="W58" s="148">
        <f t="shared" si="5"/>
        <v>-56</v>
      </c>
    </row>
    <row r="59" spans="1:23" ht="15">
      <c r="A59" s="113"/>
      <c r="B59" s="136" t="s">
        <v>110</v>
      </c>
      <c r="C59" s="112" t="s">
        <v>2</v>
      </c>
      <c r="D59" s="137"/>
      <c r="E59" s="148">
        <v>-552</v>
      </c>
      <c r="F59" s="148">
        <f t="shared" si="4"/>
        <v>-188</v>
      </c>
      <c r="G59" s="148">
        <f>+Q59</f>
        <v>-548</v>
      </c>
      <c r="H59" s="148">
        <f>+T59</f>
        <v>-186</v>
      </c>
      <c r="I59" s="112"/>
      <c r="J59" s="112"/>
      <c r="K59" s="112"/>
      <c r="L59" s="112"/>
      <c r="M59" s="112"/>
      <c r="N59" s="112"/>
      <c r="O59" s="112"/>
      <c r="P59" s="105">
        <v>-526</v>
      </c>
      <c r="Q59" s="105">
        <f>ROUND(P59*$Q$3/$Q$2,0)</f>
        <v>-548</v>
      </c>
      <c r="R59" s="112"/>
      <c r="S59" s="105">
        <v>-179</v>
      </c>
      <c r="T59" s="105">
        <f>ROUND(S59*$Q$3/$Q$2,0)</f>
        <v>-186</v>
      </c>
      <c r="V59" s="51">
        <v>-364</v>
      </c>
      <c r="W59" s="148">
        <f t="shared" si="5"/>
        <v>-188</v>
      </c>
    </row>
    <row r="60" spans="1:23" s="135" customFormat="1" ht="15">
      <c r="A60" s="131"/>
      <c r="B60" s="120" t="s">
        <v>48</v>
      </c>
      <c r="C60" s="145" t="s">
        <v>67</v>
      </c>
      <c r="D60" s="144"/>
      <c r="E60" s="149">
        <f>+E61+E62</f>
        <v>0</v>
      </c>
      <c r="F60" s="149">
        <f t="shared" si="4"/>
        <v>0</v>
      </c>
      <c r="G60" s="149">
        <f>+G61+G62</f>
        <v>0</v>
      </c>
      <c r="H60" s="149">
        <f>+H61+H62</f>
        <v>0</v>
      </c>
      <c r="I60" s="120"/>
      <c r="J60" s="120"/>
      <c r="K60" s="120"/>
      <c r="L60" s="120"/>
      <c r="M60" s="120"/>
      <c r="N60" s="120"/>
      <c r="O60" s="120"/>
      <c r="P60" s="100">
        <f>SUM(P61:P62)</f>
        <v>0</v>
      </c>
      <c r="Q60" s="100">
        <f>SUM(Q61:Q62)</f>
        <v>0</v>
      </c>
      <c r="R60" s="120"/>
      <c r="S60" s="100">
        <f>SUM(S61:S62)</f>
        <v>0</v>
      </c>
      <c r="T60" s="100">
        <f>SUM(T61:T62)</f>
        <v>0</v>
      </c>
      <c r="V60" s="50">
        <f>+V61+V62</f>
        <v>0</v>
      </c>
      <c r="W60" s="149">
        <f t="shared" si="5"/>
        <v>0</v>
      </c>
    </row>
    <row r="61" spans="1:23" ht="15">
      <c r="A61" s="113"/>
      <c r="B61" s="136" t="s">
        <v>87</v>
      </c>
      <c r="C61" s="112" t="s">
        <v>68</v>
      </c>
      <c r="D61" s="137"/>
      <c r="E61" s="139">
        <v>0</v>
      </c>
      <c r="F61" s="139">
        <f t="shared" si="4"/>
        <v>0</v>
      </c>
      <c r="G61" s="139">
        <v>0</v>
      </c>
      <c r="H61" s="139">
        <v>0</v>
      </c>
      <c r="I61" s="112"/>
      <c r="J61" s="112"/>
      <c r="K61" s="112"/>
      <c r="L61" s="112"/>
      <c r="M61" s="112"/>
      <c r="N61" s="112"/>
      <c r="O61" s="112"/>
      <c r="P61" s="102">
        <v>0</v>
      </c>
      <c r="Q61" s="102">
        <f>ROUND(P61*$Q$3/$Q$2,0)</f>
        <v>0</v>
      </c>
      <c r="R61" s="112"/>
      <c r="S61" s="102">
        <v>0</v>
      </c>
      <c r="T61" s="102">
        <f>ROUND(S61*$Q$3/$Q$2,0)</f>
        <v>0</v>
      </c>
      <c r="V61" s="48">
        <v>0</v>
      </c>
      <c r="W61" s="139">
        <f t="shared" si="5"/>
        <v>0</v>
      </c>
    </row>
    <row r="62" spans="1:23" ht="15">
      <c r="A62" s="113"/>
      <c r="B62" s="136" t="s">
        <v>88</v>
      </c>
      <c r="C62" s="112" t="s">
        <v>69</v>
      </c>
      <c r="D62" s="137"/>
      <c r="E62" s="138">
        <v>0</v>
      </c>
      <c r="F62" s="138">
        <f t="shared" si="4"/>
        <v>0</v>
      </c>
      <c r="G62" s="138">
        <v>0</v>
      </c>
      <c r="H62" s="138">
        <v>0</v>
      </c>
      <c r="I62" s="112"/>
      <c r="J62" s="112"/>
      <c r="K62" s="112"/>
      <c r="L62" s="112"/>
      <c r="M62" s="112"/>
      <c r="N62" s="112"/>
      <c r="O62" s="112"/>
      <c r="P62" s="102">
        <v>0</v>
      </c>
      <c r="Q62" s="102">
        <f>ROUND(P62*$Q$3/$Q$2,0)</f>
        <v>0</v>
      </c>
      <c r="R62" s="112"/>
      <c r="S62" s="102">
        <v>0</v>
      </c>
      <c r="T62" s="102">
        <f>ROUND(S62*$Q$3/$Q$2,0)</f>
        <v>0</v>
      </c>
      <c r="V62" s="47">
        <v>0</v>
      </c>
      <c r="W62" s="138">
        <f t="shared" si="5"/>
        <v>0</v>
      </c>
    </row>
    <row r="63" spans="1:23" s="135" customFormat="1" ht="15">
      <c r="A63" s="131"/>
      <c r="B63" s="120" t="s">
        <v>53</v>
      </c>
      <c r="C63" s="145" t="s">
        <v>242</v>
      </c>
      <c r="D63" s="144"/>
      <c r="E63" s="149">
        <f>+E64+E71</f>
        <v>61</v>
      </c>
      <c r="F63" s="149">
        <f t="shared" si="4"/>
        <v>64</v>
      </c>
      <c r="G63" s="149">
        <f>+G64+G71</f>
        <v>26</v>
      </c>
      <c r="H63" s="149">
        <f>+H64+H71</f>
        <v>2</v>
      </c>
      <c r="I63" s="120"/>
      <c r="J63" s="120"/>
      <c r="K63" s="120"/>
      <c r="L63" s="120"/>
      <c r="M63" s="120"/>
      <c r="N63" s="120"/>
      <c r="O63" s="120"/>
      <c r="P63" s="100">
        <f>+P64+P71</f>
        <v>25</v>
      </c>
      <c r="Q63" s="100">
        <f>+Q64+Q71</f>
        <v>26</v>
      </c>
      <c r="R63" s="120"/>
      <c r="S63" s="100">
        <f>+S64+S71</f>
        <v>2</v>
      </c>
      <c r="T63" s="100">
        <f>+T64+T71</f>
        <v>2</v>
      </c>
      <c r="V63" s="52">
        <f>+V64+V71</f>
        <v>-3</v>
      </c>
      <c r="W63" s="147">
        <f t="shared" si="5"/>
        <v>64</v>
      </c>
    </row>
    <row r="64" spans="1:23" ht="15">
      <c r="A64" s="113"/>
      <c r="B64" s="136" t="s">
        <v>144</v>
      </c>
      <c r="C64" s="112" t="s">
        <v>302</v>
      </c>
      <c r="D64" s="137"/>
      <c r="E64" s="138">
        <f>0</f>
        <v>0</v>
      </c>
      <c r="F64" s="138">
        <f t="shared" si="4"/>
        <v>0</v>
      </c>
      <c r="G64" s="138">
        <v>0</v>
      </c>
      <c r="H64" s="138">
        <v>0</v>
      </c>
      <c r="I64" s="112"/>
      <c r="J64" s="112"/>
      <c r="K64" s="112"/>
      <c r="L64" s="112"/>
      <c r="M64" s="112"/>
      <c r="N64" s="112"/>
      <c r="O64" s="112"/>
      <c r="P64" s="102">
        <f>+P65+P68</f>
        <v>0</v>
      </c>
      <c r="Q64" s="102">
        <f>ROUND(P64*$Q$3/$Q$2,0)</f>
        <v>0</v>
      </c>
      <c r="R64" s="112"/>
      <c r="S64" s="102">
        <v>0</v>
      </c>
      <c r="T64" s="102">
        <f>ROUND(S64*$Q$3/$Q$2,0)</f>
        <v>0</v>
      </c>
      <c r="V64" s="47">
        <f>0</f>
        <v>0</v>
      </c>
      <c r="W64" s="138">
        <f t="shared" si="5"/>
        <v>0</v>
      </c>
    </row>
    <row r="65" spans="1:23" ht="15">
      <c r="A65" s="113"/>
      <c r="B65" s="136" t="s">
        <v>303</v>
      </c>
      <c r="C65" s="112" t="s">
        <v>304</v>
      </c>
      <c r="D65" s="137"/>
      <c r="E65" s="138">
        <f>SUM(E66:E67)</f>
        <v>0</v>
      </c>
      <c r="F65" s="138">
        <f t="shared" si="4"/>
        <v>0</v>
      </c>
      <c r="G65" s="138">
        <f>SUM(G66:G67)</f>
        <v>0</v>
      </c>
      <c r="H65" s="138">
        <f>SUM(H66:H67)</f>
        <v>0</v>
      </c>
      <c r="I65" s="112"/>
      <c r="J65" s="112"/>
      <c r="K65" s="112"/>
      <c r="L65" s="112"/>
      <c r="M65" s="112"/>
      <c r="N65" s="112"/>
      <c r="O65" s="112"/>
      <c r="P65" s="102">
        <f>SUM(P66:P67)</f>
        <v>0</v>
      </c>
      <c r="Q65" s="102">
        <f>ROUND(P65*$Q$3/$Q$2,0)</f>
        <v>0</v>
      </c>
      <c r="R65" s="112"/>
      <c r="S65" s="102">
        <v>0</v>
      </c>
      <c r="T65" s="102">
        <f>ROUND(S65*$Q$3/$Q$2,0)</f>
        <v>0</v>
      </c>
      <c r="V65" s="47">
        <f>SUM(V66:V67)</f>
        <v>0</v>
      </c>
      <c r="W65" s="138">
        <f t="shared" si="5"/>
        <v>0</v>
      </c>
    </row>
    <row r="66" spans="1:23" ht="15">
      <c r="A66" s="113"/>
      <c r="B66" s="136" t="s">
        <v>305</v>
      </c>
      <c r="C66" s="112" t="s">
        <v>306</v>
      </c>
      <c r="D66" s="137"/>
      <c r="E66" s="139">
        <v>0</v>
      </c>
      <c r="F66" s="139">
        <f t="shared" si="4"/>
        <v>0</v>
      </c>
      <c r="G66" s="139">
        <v>0</v>
      </c>
      <c r="H66" s="139">
        <v>0</v>
      </c>
      <c r="I66" s="112"/>
      <c r="J66" s="112"/>
      <c r="K66" s="112"/>
      <c r="L66" s="112"/>
      <c r="M66" s="112"/>
      <c r="N66" s="112"/>
      <c r="O66" s="112"/>
      <c r="P66" s="102">
        <v>0</v>
      </c>
      <c r="Q66" s="102">
        <f>ROUND(P66*$Q$3/$Q$2,0)</f>
        <v>0</v>
      </c>
      <c r="R66" s="112"/>
      <c r="S66" s="102">
        <v>0</v>
      </c>
      <c r="T66" s="102">
        <f>ROUND(S66*$Q$3/$Q$2,0)</f>
        <v>0</v>
      </c>
      <c r="V66" s="48">
        <v>0</v>
      </c>
      <c r="W66" s="139">
        <f t="shared" si="5"/>
        <v>0</v>
      </c>
    </row>
    <row r="67" spans="1:23" ht="15">
      <c r="A67" s="113"/>
      <c r="B67" s="136" t="s">
        <v>307</v>
      </c>
      <c r="C67" s="112" t="s">
        <v>322</v>
      </c>
      <c r="D67" s="137"/>
      <c r="E67" s="139">
        <f>0</f>
        <v>0</v>
      </c>
      <c r="F67" s="139">
        <f t="shared" si="4"/>
        <v>0</v>
      </c>
      <c r="G67" s="139">
        <v>0</v>
      </c>
      <c r="H67" s="139">
        <v>0</v>
      </c>
      <c r="I67" s="112"/>
      <c r="J67" s="112"/>
      <c r="K67" s="112"/>
      <c r="L67" s="112"/>
      <c r="M67" s="112"/>
      <c r="N67" s="112"/>
      <c r="O67" s="112"/>
      <c r="P67" s="102">
        <v>0</v>
      </c>
      <c r="Q67" s="102">
        <f>ROUND(P67*$Q$3/$Q$2,0)</f>
        <v>0</v>
      </c>
      <c r="R67" s="112"/>
      <c r="S67" s="102">
        <v>0</v>
      </c>
      <c r="T67" s="102">
        <f>ROUND(S67*$Q$3/$Q$2,0)</f>
        <v>0</v>
      </c>
      <c r="V67" s="48">
        <f>0</f>
        <v>0</v>
      </c>
      <c r="W67" s="139">
        <f t="shared" si="5"/>
        <v>0</v>
      </c>
    </row>
    <row r="68" spans="1:23" ht="15">
      <c r="A68" s="113"/>
      <c r="B68" s="136" t="s">
        <v>629</v>
      </c>
      <c r="C68" s="112" t="s">
        <v>308</v>
      </c>
      <c r="D68" s="137"/>
      <c r="E68" s="138">
        <f>SUM(E69:E70)</f>
        <v>0</v>
      </c>
      <c r="F68" s="138">
        <f t="shared" si="4"/>
        <v>0</v>
      </c>
      <c r="G68" s="138">
        <f>SUM(G69:G70)</f>
        <v>0</v>
      </c>
      <c r="H68" s="138">
        <f>SUM(H69:H70)</f>
        <v>0</v>
      </c>
      <c r="I68" s="112"/>
      <c r="J68" s="112"/>
      <c r="K68" s="112"/>
      <c r="L68" s="112"/>
      <c r="M68" s="112"/>
      <c r="N68" s="112"/>
      <c r="O68" s="112"/>
      <c r="P68" s="102">
        <f>SUM(P69:P70)</f>
        <v>0</v>
      </c>
      <c r="Q68" s="102">
        <f>SUM(Q69:Q70)</f>
        <v>0</v>
      </c>
      <c r="R68" s="112"/>
      <c r="S68" s="102">
        <v>0</v>
      </c>
      <c r="T68" s="102">
        <f>SUM(T69:T70)</f>
        <v>0</v>
      </c>
      <c r="V68" s="47">
        <f>SUM(V69:V70)</f>
        <v>0</v>
      </c>
      <c r="W68" s="138">
        <f t="shared" si="5"/>
        <v>0</v>
      </c>
    </row>
    <row r="69" spans="1:23" ht="15">
      <c r="A69" s="113"/>
      <c r="B69" s="136" t="s">
        <v>628</v>
      </c>
      <c r="C69" s="112" t="s">
        <v>309</v>
      </c>
      <c r="D69" s="137"/>
      <c r="E69" s="139">
        <v>0</v>
      </c>
      <c r="F69" s="139">
        <f t="shared" si="4"/>
        <v>0</v>
      </c>
      <c r="G69" s="139">
        <v>0</v>
      </c>
      <c r="H69" s="139">
        <v>0</v>
      </c>
      <c r="I69" s="112"/>
      <c r="J69" s="112"/>
      <c r="K69" s="112"/>
      <c r="L69" s="112"/>
      <c r="M69" s="112"/>
      <c r="N69" s="112"/>
      <c r="O69" s="112"/>
      <c r="P69" s="102">
        <v>0</v>
      </c>
      <c r="Q69" s="102">
        <f>ROUND(P69*$Q$3/$Q$2,0)</f>
        <v>0</v>
      </c>
      <c r="R69" s="112"/>
      <c r="S69" s="102">
        <v>0</v>
      </c>
      <c r="T69" s="102">
        <f>ROUND(S69*$Q$3/$Q$2,0)</f>
        <v>0</v>
      </c>
      <c r="V69" s="48">
        <v>0</v>
      </c>
      <c r="W69" s="139">
        <f t="shared" si="5"/>
        <v>0</v>
      </c>
    </row>
    <row r="70" spans="1:23" ht="15">
      <c r="A70" s="113"/>
      <c r="B70" s="136" t="s">
        <v>328</v>
      </c>
      <c r="C70" s="112" t="s">
        <v>323</v>
      </c>
      <c r="D70" s="137"/>
      <c r="E70" s="139">
        <f>0</f>
        <v>0</v>
      </c>
      <c r="F70" s="139">
        <f t="shared" si="4"/>
        <v>0</v>
      </c>
      <c r="G70" s="139">
        <v>0</v>
      </c>
      <c r="H70" s="139">
        <v>0</v>
      </c>
      <c r="I70" s="112"/>
      <c r="J70" s="112"/>
      <c r="K70" s="112"/>
      <c r="L70" s="112"/>
      <c r="M70" s="112"/>
      <c r="N70" s="112"/>
      <c r="O70" s="112"/>
      <c r="P70" s="102">
        <v>0</v>
      </c>
      <c r="Q70" s="102">
        <f>ROUND(P70*$Q$3/$Q$2,0)</f>
        <v>0</v>
      </c>
      <c r="R70" s="112"/>
      <c r="S70" s="102">
        <v>0</v>
      </c>
      <c r="T70" s="102">
        <f>ROUND(S70*$Q$3/$Q$2,0)</f>
        <v>0</v>
      </c>
      <c r="V70" s="48">
        <f>0</f>
        <v>0</v>
      </c>
      <c r="W70" s="139">
        <f t="shared" si="5"/>
        <v>0</v>
      </c>
    </row>
    <row r="71" spans="1:23" ht="15">
      <c r="A71" s="113"/>
      <c r="B71" s="136" t="s">
        <v>145</v>
      </c>
      <c r="C71" s="112" t="s">
        <v>310</v>
      </c>
      <c r="D71" s="137"/>
      <c r="E71" s="139">
        <f>SUM(E72:E73)</f>
        <v>61</v>
      </c>
      <c r="F71" s="139">
        <f t="shared" si="4"/>
        <v>64</v>
      </c>
      <c r="G71" s="139">
        <f>SUM(G72:G73)</f>
        <v>26</v>
      </c>
      <c r="H71" s="139">
        <f>SUM(H72:H73)</f>
        <v>2</v>
      </c>
      <c r="I71" s="112"/>
      <c r="J71" s="112"/>
      <c r="K71" s="112"/>
      <c r="L71" s="112"/>
      <c r="M71" s="112"/>
      <c r="N71" s="112"/>
      <c r="O71" s="112"/>
      <c r="P71" s="102">
        <f>SUM(P72:P73)</f>
        <v>25</v>
      </c>
      <c r="Q71" s="102">
        <f>SUM(Q72:Q73)</f>
        <v>26</v>
      </c>
      <c r="R71" s="112"/>
      <c r="S71" s="102">
        <f>SUM(S72:S73)</f>
        <v>2</v>
      </c>
      <c r="T71" s="102">
        <f>SUM(T72:T73)</f>
        <v>2</v>
      </c>
      <c r="V71" s="51">
        <f>SUM(V72:V73)</f>
        <v>-3</v>
      </c>
      <c r="W71" s="148">
        <f t="shared" si="5"/>
        <v>64</v>
      </c>
    </row>
    <row r="72" spans="1:23" ht="15">
      <c r="A72" s="113"/>
      <c r="B72" s="136" t="s">
        <v>311</v>
      </c>
      <c r="C72" s="112" t="s">
        <v>312</v>
      </c>
      <c r="D72" s="137"/>
      <c r="E72" s="139">
        <v>118</v>
      </c>
      <c r="F72" s="139">
        <f t="shared" si="4"/>
        <v>76</v>
      </c>
      <c r="G72" s="139">
        <f>+Q72</f>
        <v>130</v>
      </c>
      <c r="H72" s="139">
        <f>+T72</f>
        <v>26</v>
      </c>
      <c r="I72" s="112"/>
      <c r="J72" s="112"/>
      <c r="K72" s="112"/>
      <c r="L72" s="112"/>
      <c r="M72" s="112"/>
      <c r="N72" s="112"/>
      <c r="O72" s="112"/>
      <c r="P72" s="102">
        <v>125</v>
      </c>
      <c r="Q72" s="102">
        <f>ROUND(P72*$Q$3/$Q$2,0)</f>
        <v>130</v>
      </c>
      <c r="R72" s="112"/>
      <c r="S72" s="102">
        <v>25</v>
      </c>
      <c r="T72" s="102">
        <f>ROUND(S72*$Q$3/$Q$2,0)</f>
        <v>26</v>
      </c>
      <c r="V72" s="48">
        <v>42</v>
      </c>
      <c r="W72" s="148">
        <f t="shared" si="5"/>
        <v>76</v>
      </c>
    </row>
    <row r="73" spans="1:23" ht="15">
      <c r="A73" s="113"/>
      <c r="B73" s="136" t="s">
        <v>313</v>
      </c>
      <c r="C73" s="112" t="s">
        <v>314</v>
      </c>
      <c r="D73" s="137"/>
      <c r="E73" s="148">
        <v>-57</v>
      </c>
      <c r="F73" s="148">
        <f t="shared" si="4"/>
        <v>-12</v>
      </c>
      <c r="G73" s="148">
        <f>+Q73</f>
        <v>-104</v>
      </c>
      <c r="H73" s="148">
        <f>+T73</f>
        <v>-24</v>
      </c>
      <c r="I73" s="112"/>
      <c r="J73" s="112"/>
      <c r="K73" s="112"/>
      <c r="L73" s="112"/>
      <c r="M73" s="112"/>
      <c r="N73" s="112"/>
      <c r="O73" s="112"/>
      <c r="P73" s="105">
        <v>-100</v>
      </c>
      <c r="Q73" s="105">
        <f>ROUND(P73*$Q$3/$Q$2,0)</f>
        <v>-104</v>
      </c>
      <c r="R73" s="112"/>
      <c r="S73" s="105">
        <v>-23</v>
      </c>
      <c r="T73" s="105">
        <f>ROUND(S73*$Q$3/$Q$2,0)</f>
        <v>-24</v>
      </c>
      <c r="V73" s="51">
        <v>-45</v>
      </c>
      <c r="W73" s="148">
        <f t="shared" si="5"/>
        <v>-12</v>
      </c>
    </row>
    <row r="74" spans="1:23" s="135" customFormat="1" ht="15">
      <c r="A74" s="131"/>
      <c r="B74" s="120" t="s">
        <v>52</v>
      </c>
      <c r="C74" s="145" t="s">
        <v>70</v>
      </c>
      <c r="D74" s="144" t="s">
        <v>174</v>
      </c>
      <c r="E74" s="140">
        <v>32125</v>
      </c>
      <c r="F74" s="140">
        <f aca="true" t="shared" si="8" ref="F74:F90">W74</f>
        <v>12235</v>
      </c>
      <c r="G74" s="337">
        <f>+Q74</f>
        <v>25766</v>
      </c>
      <c r="H74" s="337">
        <f>+T74</f>
        <v>8525</v>
      </c>
      <c r="I74" s="120"/>
      <c r="J74" s="120"/>
      <c r="K74" s="120"/>
      <c r="L74" s="120"/>
      <c r="M74" s="120"/>
      <c r="N74" s="120"/>
      <c r="O74" s="120"/>
      <c r="P74" s="106">
        <v>24742</v>
      </c>
      <c r="Q74" s="106">
        <f>ROUND(P74*$Q$3/$Q$2,0)</f>
        <v>25766</v>
      </c>
      <c r="R74" s="120"/>
      <c r="S74" s="106">
        <v>8186</v>
      </c>
      <c r="T74" s="106">
        <f>ROUND(S74*$Q$3/$Q$2,0)</f>
        <v>8525</v>
      </c>
      <c r="V74" s="49">
        <v>19890</v>
      </c>
      <c r="W74" s="140">
        <f aca="true" t="shared" si="9" ref="W74:W91">E74-V74</f>
        <v>12235</v>
      </c>
    </row>
    <row r="75" spans="1:23" s="135" customFormat="1" ht="15">
      <c r="A75" s="131"/>
      <c r="B75" s="120" t="s">
        <v>54</v>
      </c>
      <c r="C75" s="145" t="s">
        <v>315</v>
      </c>
      <c r="D75" s="137"/>
      <c r="E75" s="149">
        <f>+E50+E51+E60+E63+E74</f>
        <v>66234</v>
      </c>
      <c r="F75" s="149">
        <f t="shared" si="8"/>
        <v>23541</v>
      </c>
      <c r="G75" s="337">
        <f>+G50+G51+G60+G63+G74</f>
        <v>71452</v>
      </c>
      <c r="H75" s="337">
        <f>+H50+H51+H60+H63+H74</f>
        <v>21860</v>
      </c>
      <c r="I75" s="120"/>
      <c r="J75" s="120"/>
      <c r="K75" s="120"/>
      <c r="L75" s="120"/>
      <c r="M75" s="120"/>
      <c r="N75" s="120"/>
      <c r="O75" s="120"/>
      <c r="P75" s="100">
        <f>P50+P51+P60+P63+P74</f>
        <v>68612</v>
      </c>
      <c r="Q75" s="100">
        <f>Q50+Q51+Q60+Q63+Q74</f>
        <v>71452</v>
      </c>
      <c r="R75" s="120"/>
      <c r="S75" s="100">
        <f>S50+S51+S60+S63+S74</f>
        <v>20991</v>
      </c>
      <c r="T75" s="100">
        <f>T50+T51+T60+T63+T74</f>
        <v>21860</v>
      </c>
      <c r="V75" s="50">
        <f>+V50+V51+V60+V63+V74</f>
        <v>42693</v>
      </c>
      <c r="W75" s="149">
        <f t="shared" si="9"/>
        <v>23541</v>
      </c>
    </row>
    <row r="76" spans="1:23" s="135" customFormat="1" ht="15">
      <c r="A76" s="131"/>
      <c r="B76" s="120" t="s">
        <v>55</v>
      </c>
      <c r="C76" s="145" t="s">
        <v>240</v>
      </c>
      <c r="D76" s="144" t="s">
        <v>175</v>
      </c>
      <c r="E76" s="147">
        <v>-298</v>
      </c>
      <c r="F76" s="147">
        <f t="shared" si="8"/>
        <v>-58</v>
      </c>
      <c r="G76" s="337">
        <f>+Q76</f>
        <v>-306</v>
      </c>
      <c r="H76" s="337">
        <f>+T76</f>
        <v>-91</v>
      </c>
      <c r="I76" s="120"/>
      <c r="J76" s="120"/>
      <c r="K76" s="120"/>
      <c r="L76" s="120"/>
      <c r="M76" s="120"/>
      <c r="N76" s="120"/>
      <c r="O76" s="120"/>
      <c r="P76" s="107">
        <v>-294</v>
      </c>
      <c r="Q76" s="107">
        <f>ROUND(P76*$Q$3/$Q$2,0)</f>
        <v>-306</v>
      </c>
      <c r="R76" s="120"/>
      <c r="S76" s="107">
        <v>-87</v>
      </c>
      <c r="T76" s="107">
        <f>ROUND(S76*$Q$3/$Q$2,0)</f>
        <v>-91</v>
      </c>
      <c r="V76" s="52">
        <v>-240</v>
      </c>
      <c r="W76" s="147">
        <f t="shared" si="9"/>
        <v>-58</v>
      </c>
    </row>
    <row r="77" spans="1:23" s="135" customFormat="1" ht="15">
      <c r="A77" s="131"/>
      <c r="B77" s="120" t="s">
        <v>56</v>
      </c>
      <c r="C77" s="145" t="s">
        <v>239</v>
      </c>
      <c r="D77" s="144" t="s">
        <v>176</v>
      </c>
      <c r="E77" s="147">
        <v>-16484</v>
      </c>
      <c r="F77" s="147">
        <f t="shared" si="8"/>
        <v>-5604</v>
      </c>
      <c r="G77" s="337">
        <f>+Q77</f>
        <v>-16043</v>
      </c>
      <c r="H77" s="337">
        <f>+T77</f>
        <v>-5037</v>
      </c>
      <c r="I77" s="120"/>
      <c r="J77" s="120"/>
      <c r="K77" s="120"/>
      <c r="L77" s="120"/>
      <c r="M77" s="120"/>
      <c r="N77" s="120"/>
      <c r="O77" s="120"/>
      <c r="P77" s="107">
        <v>-15405</v>
      </c>
      <c r="Q77" s="107">
        <f>ROUND(P77*$Q$3/$Q$2,0)</f>
        <v>-16043</v>
      </c>
      <c r="R77" s="120"/>
      <c r="S77" s="107">
        <v>-4837</v>
      </c>
      <c r="T77" s="107">
        <f>ROUND(S77*$Q$3/$Q$2,0)</f>
        <v>-5037</v>
      </c>
      <c r="V77" s="52">
        <v>-10880</v>
      </c>
      <c r="W77" s="147">
        <f t="shared" si="9"/>
        <v>-5604</v>
      </c>
    </row>
    <row r="78" spans="1:23" s="135" customFormat="1" ht="15">
      <c r="A78" s="131"/>
      <c r="B78" s="120" t="s">
        <v>57</v>
      </c>
      <c r="C78" s="145" t="s">
        <v>316</v>
      </c>
      <c r="D78" s="137"/>
      <c r="E78" s="149">
        <f>+E75+E76+E77</f>
        <v>49452</v>
      </c>
      <c r="F78" s="149">
        <f t="shared" si="8"/>
        <v>17879</v>
      </c>
      <c r="G78" s="337">
        <f>+G75+G76+G77</f>
        <v>55103</v>
      </c>
      <c r="H78" s="337">
        <f>+H75+H76+H77</f>
        <v>16732</v>
      </c>
      <c r="I78" s="120"/>
      <c r="J78" s="120"/>
      <c r="K78" s="120"/>
      <c r="L78" s="120"/>
      <c r="M78" s="120"/>
      <c r="N78" s="120"/>
      <c r="O78" s="120"/>
      <c r="P78" s="100">
        <f>P75+P76+P77</f>
        <v>52913</v>
      </c>
      <c r="Q78" s="100">
        <f>Q75+Q76+Q77</f>
        <v>55103</v>
      </c>
      <c r="R78" s="120"/>
      <c r="S78" s="100">
        <f>S75+S76+S77</f>
        <v>16067</v>
      </c>
      <c r="T78" s="100">
        <f>T75+T76+T77</f>
        <v>16732</v>
      </c>
      <c r="V78" s="50">
        <f>+V75+V76+V77</f>
        <v>31573</v>
      </c>
      <c r="W78" s="149">
        <f t="shared" si="9"/>
        <v>17879</v>
      </c>
    </row>
    <row r="79" spans="1:23" s="135" customFormat="1" ht="15">
      <c r="A79" s="131"/>
      <c r="B79" s="120" t="s">
        <v>58</v>
      </c>
      <c r="C79" s="145" t="s">
        <v>221</v>
      </c>
      <c r="D79" s="144" t="s">
        <v>178</v>
      </c>
      <c r="E79" s="140">
        <v>0</v>
      </c>
      <c r="F79" s="140">
        <f t="shared" si="8"/>
        <v>0</v>
      </c>
      <c r="G79" s="140">
        <f>X79</f>
        <v>0</v>
      </c>
      <c r="H79" s="140">
        <f>Y79</f>
        <v>0</v>
      </c>
      <c r="I79" s="120"/>
      <c r="J79" s="120"/>
      <c r="K79" s="120"/>
      <c r="L79" s="120"/>
      <c r="M79" s="120"/>
      <c r="N79" s="120"/>
      <c r="O79" s="120"/>
      <c r="P79" s="106">
        <v>0</v>
      </c>
      <c r="Q79" s="106">
        <f>ROUND(P79*$Q$3/$Q$2,0)</f>
        <v>0</v>
      </c>
      <c r="R79" s="120"/>
      <c r="S79" s="106">
        <v>0</v>
      </c>
      <c r="T79" s="106">
        <f>ROUND(S79*$Q$3/$Q$2,0)</f>
        <v>0</v>
      </c>
      <c r="V79" s="49">
        <v>0</v>
      </c>
      <c r="W79" s="140">
        <f t="shared" si="9"/>
        <v>0</v>
      </c>
    </row>
    <row r="80" spans="1:23" s="135" customFormat="1" ht="15">
      <c r="A80" s="131"/>
      <c r="B80" s="120" t="s">
        <v>59</v>
      </c>
      <c r="C80" s="145" t="s">
        <v>317</v>
      </c>
      <c r="D80" s="144"/>
      <c r="E80" s="140">
        <v>0</v>
      </c>
      <c r="F80" s="140">
        <f t="shared" si="8"/>
        <v>0</v>
      </c>
      <c r="G80" s="337">
        <f>+Q80</f>
        <v>-12853</v>
      </c>
      <c r="H80" s="337">
        <f>+T80</f>
        <v>-2219</v>
      </c>
      <c r="I80" s="120"/>
      <c r="J80" s="120"/>
      <c r="K80" s="120"/>
      <c r="L80" s="120"/>
      <c r="M80" s="120"/>
      <c r="N80" s="120"/>
      <c r="O80" s="120"/>
      <c r="P80" s="107">
        <v>-12342</v>
      </c>
      <c r="Q80" s="107">
        <f>ROUND(P80*$Q$3/$Q$2,0)</f>
        <v>-12853</v>
      </c>
      <c r="R80" s="120"/>
      <c r="S80" s="107">
        <v>-2131</v>
      </c>
      <c r="T80" s="107">
        <f>ROUND(S80*$Q$3/$Q$2,0)</f>
        <v>-2219</v>
      </c>
      <c r="V80" s="49">
        <v>0</v>
      </c>
      <c r="W80" s="140">
        <f t="shared" si="9"/>
        <v>0</v>
      </c>
    </row>
    <row r="81" spans="1:23" s="135" customFormat="1" ht="15">
      <c r="A81" s="131"/>
      <c r="B81" s="120" t="s">
        <v>60</v>
      </c>
      <c r="C81" s="145" t="s">
        <v>318</v>
      </c>
      <c r="D81" s="137"/>
      <c r="E81" s="149">
        <f>+E78+E79+E80</f>
        <v>49452</v>
      </c>
      <c r="F81" s="149">
        <f t="shared" si="8"/>
        <v>17879</v>
      </c>
      <c r="G81" s="337">
        <f>+G78+G79+G80</f>
        <v>42250</v>
      </c>
      <c r="H81" s="337">
        <f>+H78+H79+H80</f>
        <v>14513</v>
      </c>
      <c r="I81" s="120"/>
      <c r="J81" s="120"/>
      <c r="K81" s="120"/>
      <c r="L81" s="120"/>
      <c r="M81" s="120"/>
      <c r="N81" s="120"/>
      <c r="O81" s="120"/>
      <c r="P81" s="100">
        <f>P78+P79+P80</f>
        <v>40571</v>
      </c>
      <c r="Q81" s="100">
        <f>Q78+Q79+Q80</f>
        <v>42250</v>
      </c>
      <c r="R81" s="120"/>
      <c r="S81" s="100">
        <f>S78+S79+S80</f>
        <v>13936</v>
      </c>
      <c r="T81" s="100">
        <f>T78+T79+T80</f>
        <v>14513</v>
      </c>
      <c r="V81" s="50">
        <f>+V78+V79+V80</f>
        <v>31573</v>
      </c>
      <c r="W81" s="149">
        <f t="shared" si="9"/>
        <v>17879</v>
      </c>
    </row>
    <row r="82" spans="1:23" s="135" customFormat="1" ht="15">
      <c r="A82" s="131"/>
      <c r="B82" s="120" t="s">
        <v>61</v>
      </c>
      <c r="C82" s="145" t="s">
        <v>613</v>
      </c>
      <c r="D82" s="144"/>
      <c r="E82" s="147">
        <f>SUM(E83:E84)</f>
        <v>-15062</v>
      </c>
      <c r="F82" s="147">
        <f t="shared" si="8"/>
        <v>-5010</v>
      </c>
      <c r="G82" s="337">
        <f>SUM(G83:G84)</f>
        <v>-11367</v>
      </c>
      <c r="H82" s="337">
        <f>SUM(H83:H84)</f>
        <v>-5662</v>
      </c>
      <c r="I82" s="120"/>
      <c r="J82" s="120"/>
      <c r="K82" s="120"/>
      <c r="L82" s="120"/>
      <c r="M82" s="120"/>
      <c r="N82" s="120"/>
      <c r="O82" s="120"/>
      <c r="P82" s="107">
        <f>SUM(P83:P84)</f>
        <v>-10915</v>
      </c>
      <c r="Q82" s="107">
        <f>SUM(Q83:Q84)</f>
        <v>-11367</v>
      </c>
      <c r="R82" s="120"/>
      <c r="S82" s="107">
        <f>SUM(S83:S84)</f>
        <v>-5437</v>
      </c>
      <c r="T82" s="107">
        <f>SUM(T83:T84)</f>
        <v>-5662</v>
      </c>
      <c r="V82" s="52">
        <f>SUM(V83:V84)</f>
        <v>-10052</v>
      </c>
      <c r="W82" s="147">
        <f t="shared" si="9"/>
        <v>-5010</v>
      </c>
    </row>
    <row r="83" spans="1:23" s="135" customFormat="1" ht="15">
      <c r="A83" s="131"/>
      <c r="B83" s="150" t="s">
        <v>249</v>
      </c>
      <c r="C83" s="141" t="s">
        <v>325</v>
      </c>
      <c r="D83" s="144"/>
      <c r="E83" s="157">
        <v>-15062</v>
      </c>
      <c r="F83" s="157">
        <f t="shared" si="8"/>
        <v>-5010</v>
      </c>
      <c r="G83" s="148">
        <f>+Q83</f>
        <v>-11367</v>
      </c>
      <c r="H83" s="148">
        <f>+T83</f>
        <v>-5662</v>
      </c>
      <c r="I83" s="120"/>
      <c r="J83" s="120"/>
      <c r="K83" s="120"/>
      <c r="L83" s="120"/>
      <c r="M83" s="120"/>
      <c r="N83" s="120"/>
      <c r="O83" s="120"/>
      <c r="P83" s="151">
        <v>-10915</v>
      </c>
      <c r="Q83" s="151">
        <f>ROUND(P83*$Q$3/$Q$2,0)</f>
        <v>-11367</v>
      </c>
      <c r="R83" s="120"/>
      <c r="S83" s="151">
        <v>-5437</v>
      </c>
      <c r="T83" s="151">
        <f>ROUND(S83*$Q$3/$Q$2,0)</f>
        <v>-5662</v>
      </c>
      <c r="V83" s="52">
        <v>-10052</v>
      </c>
      <c r="W83" s="147">
        <f t="shared" si="9"/>
        <v>-5010</v>
      </c>
    </row>
    <row r="84" spans="1:23" s="135" customFormat="1" ht="15">
      <c r="A84" s="131"/>
      <c r="B84" s="150" t="s">
        <v>250</v>
      </c>
      <c r="C84" s="141" t="s">
        <v>326</v>
      </c>
      <c r="D84" s="144"/>
      <c r="E84" s="158">
        <v>0</v>
      </c>
      <c r="F84" s="158">
        <f t="shared" si="8"/>
        <v>0</v>
      </c>
      <c r="G84" s="158">
        <v>0</v>
      </c>
      <c r="H84" s="158">
        <v>0</v>
      </c>
      <c r="I84" s="120"/>
      <c r="J84" s="120"/>
      <c r="K84" s="120"/>
      <c r="L84" s="120"/>
      <c r="M84" s="120"/>
      <c r="N84" s="120"/>
      <c r="O84" s="120"/>
      <c r="P84" s="102">
        <v>0</v>
      </c>
      <c r="Q84" s="102">
        <f>ROUND(P84*$Q$3/$Q$2,0)</f>
        <v>0</v>
      </c>
      <c r="R84" s="120"/>
      <c r="S84" s="102">
        <v>0</v>
      </c>
      <c r="T84" s="102">
        <f>ROUND(S84*$Q$3/$Q$2,0)</f>
        <v>0</v>
      </c>
      <c r="V84" s="50">
        <v>0</v>
      </c>
      <c r="W84" s="149">
        <f t="shared" si="9"/>
        <v>0</v>
      </c>
    </row>
    <row r="85" spans="1:23" s="135" customFormat="1" ht="15">
      <c r="A85" s="131"/>
      <c r="B85" s="152" t="s">
        <v>62</v>
      </c>
      <c r="C85" s="145" t="s">
        <v>614</v>
      </c>
      <c r="D85" s="144"/>
      <c r="E85" s="149">
        <f>+E81+E82</f>
        <v>34390</v>
      </c>
      <c r="F85" s="149">
        <f t="shared" si="8"/>
        <v>12869</v>
      </c>
      <c r="G85" s="149">
        <f>+G81+G82</f>
        <v>30883</v>
      </c>
      <c r="H85" s="149">
        <f>+H81+H82</f>
        <v>8851</v>
      </c>
      <c r="I85" s="120"/>
      <c r="J85" s="120"/>
      <c r="K85" s="120"/>
      <c r="L85" s="120"/>
      <c r="M85" s="120"/>
      <c r="N85" s="120"/>
      <c r="O85" s="120"/>
      <c r="P85" s="106">
        <f>P81+P82</f>
        <v>29656</v>
      </c>
      <c r="Q85" s="106">
        <f>Q81+Q82</f>
        <v>30883</v>
      </c>
      <c r="R85" s="120"/>
      <c r="S85" s="106">
        <f>S81+S82</f>
        <v>8499</v>
      </c>
      <c r="T85" s="106">
        <f>T81+T82</f>
        <v>8851</v>
      </c>
      <c r="V85" s="50">
        <f>+V81+V82</f>
        <v>21521</v>
      </c>
      <c r="W85" s="149">
        <f t="shared" si="9"/>
        <v>12869</v>
      </c>
    </row>
    <row r="86" spans="1:23" s="135" customFormat="1" ht="15">
      <c r="A86" s="131"/>
      <c r="B86" s="120" t="s">
        <v>63</v>
      </c>
      <c r="C86" s="145" t="s">
        <v>236</v>
      </c>
      <c r="D86" s="144"/>
      <c r="E86" s="149">
        <f>+E87-E90</f>
        <v>0</v>
      </c>
      <c r="F86" s="149">
        <f t="shared" si="8"/>
        <v>0</v>
      </c>
      <c r="G86" s="149">
        <f>+G87-G90</f>
        <v>0</v>
      </c>
      <c r="H86" s="149">
        <f>+H87-H90</f>
        <v>0</v>
      </c>
      <c r="I86" s="120"/>
      <c r="J86" s="120"/>
      <c r="K86" s="120"/>
      <c r="L86" s="120"/>
      <c r="M86" s="120"/>
      <c r="N86" s="120"/>
      <c r="O86" s="120"/>
      <c r="P86" s="106">
        <f>SUM(P87,P90)</f>
        <v>0</v>
      </c>
      <c r="Q86" s="106">
        <f>SUM(Q87:Q90)</f>
        <v>0</v>
      </c>
      <c r="R86" s="120"/>
      <c r="S86" s="106">
        <f>SUM(S87:S90)</f>
        <v>0</v>
      </c>
      <c r="T86" s="106">
        <f>SUM(T87:T90)</f>
        <v>0</v>
      </c>
      <c r="V86" s="50">
        <f>+V87-V90</f>
        <v>0</v>
      </c>
      <c r="W86" s="149">
        <f t="shared" si="9"/>
        <v>0</v>
      </c>
    </row>
    <row r="87" spans="1:23" s="135" customFormat="1" ht="15">
      <c r="A87" s="131"/>
      <c r="B87" s="152" t="s">
        <v>98</v>
      </c>
      <c r="C87" s="141" t="s">
        <v>241</v>
      </c>
      <c r="D87" s="144"/>
      <c r="E87" s="138">
        <f>+E88-E89</f>
        <v>0</v>
      </c>
      <c r="F87" s="138">
        <f t="shared" si="8"/>
        <v>0</v>
      </c>
      <c r="G87" s="138">
        <v>0</v>
      </c>
      <c r="H87" s="138">
        <v>0</v>
      </c>
      <c r="I87" s="120"/>
      <c r="J87" s="120"/>
      <c r="K87" s="120"/>
      <c r="L87" s="120"/>
      <c r="M87" s="120"/>
      <c r="N87" s="120"/>
      <c r="O87" s="120"/>
      <c r="P87" s="102">
        <f>SUM(P88:P89)</f>
        <v>0</v>
      </c>
      <c r="Q87" s="102">
        <f>ROUND(P87*$Q$3/$Q$2,0)</f>
        <v>0</v>
      </c>
      <c r="R87" s="120"/>
      <c r="S87" s="102">
        <v>0</v>
      </c>
      <c r="T87" s="102">
        <f>ROUND(S87*$Q$3/$Q$2,0)</f>
        <v>0</v>
      </c>
      <c r="V87" s="47">
        <f>+V88-V89</f>
        <v>0</v>
      </c>
      <c r="W87" s="138">
        <f t="shared" si="9"/>
        <v>0</v>
      </c>
    </row>
    <row r="88" spans="1:23" s="135" customFormat="1" ht="15">
      <c r="A88" s="131"/>
      <c r="B88" s="152" t="s">
        <v>237</v>
      </c>
      <c r="C88" s="141" t="s">
        <v>235</v>
      </c>
      <c r="D88" s="144"/>
      <c r="E88" s="139">
        <f>0</f>
        <v>0</v>
      </c>
      <c r="F88" s="139">
        <f t="shared" si="8"/>
        <v>0</v>
      </c>
      <c r="G88" s="139">
        <v>0</v>
      </c>
      <c r="H88" s="139">
        <v>0</v>
      </c>
      <c r="I88" s="120"/>
      <c r="J88" s="120"/>
      <c r="K88" s="120"/>
      <c r="L88" s="120"/>
      <c r="M88" s="120"/>
      <c r="N88" s="120"/>
      <c r="O88" s="120"/>
      <c r="P88" s="102">
        <v>0</v>
      </c>
      <c r="Q88" s="102">
        <f>ROUND(P88*$Q$3/$Q$2,0)</f>
        <v>0</v>
      </c>
      <c r="R88" s="120"/>
      <c r="S88" s="102">
        <v>0</v>
      </c>
      <c r="T88" s="102">
        <f>ROUND(S88*$Q$3/$Q$2,0)</f>
        <v>0</v>
      </c>
      <c r="V88" s="48">
        <f>0</f>
        <v>0</v>
      </c>
      <c r="W88" s="139">
        <f t="shared" si="9"/>
        <v>0</v>
      </c>
    </row>
    <row r="89" spans="1:23" s="135" customFormat="1" ht="15">
      <c r="A89" s="131"/>
      <c r="B89" s="152" t="s">
        <v>238</v>
      </c>
      <c r="C89" s="141" t="s">
        <v>281</v>
      </c>
      <c r="D89" s="144"/>
      <c r="E89" s="139">
        <f>0</f>
        <v>0</v>
      </c>
      <c r="F89" s="139">
        <f t="shared" si="8"/>
        <v>0</v>
      </c>
      <c r="G89" s="139">
        <v>0</v>
      </c>
      <c r="H89" s="139">
        <v>0</v>
      </c>
      <c r="I89" s="120"/>
      <c r="J89" s="120"/>
      <c r="K89" s="120"/>
      <c r="L89" s="120"/>
      <c r="M89" s="120"/>
      <c r="N89" s="120"/>
      <c r="O89" s="120"/>
      <c r="P89" s="102">
        <v>0</v>
      </c>
      <c r="Q89" s="102">
        <f>ROUND(P89*$Q$3/$Q$2,0)</f>
        <v>0</v>
      </c>
      <c r="R89" s="120"/>
      <c r="S89" s="102">
        <v>0</v>
      </c>
      <c r="T89" s="102">
        <f>ROUND(S89*$Q$3/$Q$2,0)</f>
        <v>0</v>
      </c>
      <c r="V89" s="48">
        <f>0</f>
        <v>0</v>
      </c>
      <c r="W89" s="139">
        <f t="shared" si="9"/>
        <v>0</v>
      </c>
    </row>
    <row r="90" spans="1:23" s="135" customFormat="1" ht="15">
      <c r="A90" s="131"/>
      <c r="B90" s="152" t="s">
        <v>99</v>
      </c>
      <c r="C90" s="141" t="s">
        <v>280</v>
      </c>
      <c r="D90" s="144"/>
      <c r="E90" s="139">
        <v>0</v>
      </c>
      <c r="F90" s="139">
        <f t="shared" si="8"/>
        <v>0</v>
      </c>
      <c r="G90" s="139">
        <v>0</v>
      </c>
      <c r="H90" s="139">
        <v>0</v>
      </c>
      <c r="I90" s="120"/>
      <c r="J90" s="120"/>
      <c r="K90" s="120"/>
      <c r="L90" s="120"/>
      <c r="M90" s="120"/>
      <c r="N90" s="120"/>
      <c r="O90" s="120"/>
      <c r="P90" s="102">
        <v>0</v>
      </c>
      <c r="Q90" s="102">
        <f>ROUND(P90*$Q$3/$Q$2,0)</f>
        <v>0</v>
      </c>
      <c r="R90" s="120"/>
      <c r="S90" s="102">
        <v>0</v>
      </c>
      <c r="T90" s="102">
        <f>ROUND(S90*$Q$3/$Q$2,0)</f>
        <v>0</v>
      </c>
      <c r="V90" s="48">
        <v>0</v>
      </c>
      <c r="W90" s="139">
        <f t="shared" si="9"/>
        <v>0</v>
      </c>
    </row>
    <row r="91" spans="1:23" s="135" customFormat="1" ht="15">
      <c r="A91" s="131"/>
      <c r="B91" s="120" t="s">
        <v>64</v>
      </c>
      <c r="C91" s="146" t="s">
        <v>319</v>
      </c>
      <c r="D91" s="323" t="s">
        <v>180</v>
      </c>
      <c r="E91" s="149">
        <f>+E85+E86</f>
        <v>34390</v>
      </c>
      <c r="F91" s="149">
        <f>+F85+F86</f>
        <v>12869</v>
      </c>
      <c r="G91" s="149">
        <f>+G85+G86</f>
        <v>30883</v>
      </c>
      <c r="H91" s="149">
        <f>+H85+H86</f>
        <v>8851</v>
      </c>
      <c r="I91" s="120"/>
      <c r="J91" s="120"/>
      <c r="K91" s="120"/>
      <c r="L91" s="120"/>
      <c r="M91" s="120"/>
      <c r="N91" s="120"/>
      <c r="O91" s="120"/>
      <c r="P91" s="149" t="e">
        <f>SUM(#REF!)</f>
        <v>#REF!</v>
      </c>
      <c r="Q91" s="149" t="e">
        <f>+Q85+Q86+#REF!</f>
        <v>#REF!</v>
      </c>
      <c r="R91" s="120"/>
      <c r="S91" s="149" t="e">
        <f>+S85+S86+#REF!</f>
        <v>#REF!</v>
      </c>
      <c r="T91" s="149" t="e">
        <f>+T85+T86+#REF!</f>
        <v>#REF!</v>
      </c>
      <c r="V91" s="50" t="e">
        <f>+V85+V86+#REF!</f>
        <v>#REF!</v>
      </c>
      <c r="W91" s="149" t="e">
        <f t="shared" si="9"/>
        <v>#REF!</v>
      </c>
    </row>
    <row r="92" spans="1:23" s="165" customFormat="1" ht="13.5">
      <c r="A92" s="160"/>
      <c r="B92" s="161"/>
      <c r="C92" s="162"/>
      <c r="D92" s="163"/>
      <c r="E92" s="163"/>
      <c r="F92" s="163"/>
      <c r="G92" s="163"/>
      <c r="H92" s="163"/>
      <c r="I92" s="162"/>
      <c r="J92" s="162"/>
      <c r="K92" s="162"/>
      <c r="L92" s="162"/>
      <c r="M92" s="162"/>
      <c r="N92" s="162"/>
      <c r="O92" s="162"/>
      <c r="P92" s="162"/>
      <c r="Q92" s="164"/>
      <c r="R92" s="162"/>
      <c r="S92" s="164"/>
      <c r="T92" s="162"/>
      <c r="V92" s="163"/>
      <c r="W92" s="163"/>
    </row>
    <row r="93" spans="1:23" ht="18.75" customHeight="1">
      <c r="A93" s="115"/>
      <c r="B93" s="154"/>
      <c r="C93" s="116"/>
      <c r="D93" s="155"/>
      <c r="E93" s="324"/>
      <c r="F93" s="324"/>
      <c r="G93" s="324"/>
      <c r="H93" s="324"/>
      <c r="V93" s="156"/>
      <c r="W93" s="156"/>
    </row>
    <row r="94" spans="1:8" ht="13.5">
      <c r="A94" s="108"/>
      <c r="B94" s="109"/>
      <c r="C94" s="109"/>
      <c r="D94" s="109"/>
      <c r="E94" s="109"/>
      <c r="F94" s="109"/>
      <c r="G94" s="109"/>
      <c r="H94" s="111"/>
    </row>
    <row r="95" spans="1:8" ht="13.5">
      <c r="A95" s="113"/>
      <c r="B95" s="112"/>
      <c r="C95" s="112"/>
      <c r="D95" s="112"/>
      <c r="E95" s="367"/>
      <c r="F95" s="112"/>
      <c r="G95" s="112"/>
      <c r="H95" s="114"/>
    </row>
    <row r="96" spans="1:8" ht="13.5">
      <c r="A96" s="113"/>
      <c r="B96" s="112"/>
      <c r="C96" s="112"/>
      <c r="D96" s="112"/>
      <c r="E96" s="112"/>
      <c r="F96" s="112"/>
      <c r="G96" s="112"/>
      <c r="H96" s="114"/>
    </row>
    <row r="97" spans="1:8" ht="13.5">
      <c r="A97" s="113"/>
      <c r="B97" s="112"/>
      <c r="C97" s="112"/>
      <c r="D97" s="112"/>
      <c r="E97" s="112"/>
      <c r="F97" s="112"/>
      <c r="G97" s="112"/>
      <c r="H97" s="114"/>
    </row>
    <row r="98" spans="1:8" ht="15">
      <c r="A98" s="113"/>
      <c r="B98" s="112"/>
      <c r="C98" s="339" t="s">
        <v>676</v>
      </c>
      <c r="D98" s="366"/>
      <c r="E98" s="339" t="s">
        <v>668</v>
      </c>
      <c r="F98" s="340"/>
      <c r="G98" s="342" t="s">
        <v>672</v>
      </c>
      <c r="H98" s="114"/>
    </row>
    <row r="99" spans="1:8" ht="15">
      <c r="A99" s="113"/>
      <c r="B99" s="112"/>
      <c r="C99" s="339" t="s">
        <v>677</v>
      </c>
      <c r="D99" s="366"/>
      <c r="E99" s="339" t="s">
        <v>670</v>
      </c>
      <c r="F99" s="340"/>
      <c r="G99" s="342" t="s">
        <v>673</v>
      </c>
      <c r="H99" s="114"/>
    </row>
    <row r="100" spans="1:8" ht="15">
      <c r="A100" s="115"/>
      <c r="B100" s="116"/>
      <c r="C100" s="364" t="s">
        <v>671</v>
      </c>
      <c r="D100" s="368"/>
      <c r="E100" s="364"/>
      <c r="F100" s="364"/>
      <c r="G100" s="364"/>
      <c r="H100" s="118"/>
    </row>
  </sheetData>
  <mergeCells count="7">
    <mergeCell ref="B2:H2"/>
    <mergeCell ref="E6:F6"/>
    <mergeCell ref="G6:H6"/>
    <mergeCell ref="E7:F7"/>
    <mergeCell ref="G7:H7"/>
    <mergeCell ref="E5:F5"/>
    <mergeCell ref="G5:H5"/>
  </mergeCells>
  <printOptions horizontalCentered="1" verticalCentered="1"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44" r:id="rId1"/>
  <headerFooter alignWithMargins="0">
    <oddFooter>&amp;C&amp;"Times New Roman,Normal"Ekteki dipnotlar bu mali tabloların tamamlayıcısıdır.
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7"/>
  <sheetViews>
    <sheetView showGridLines="0" zoomScale="60" zoomScaleNormal="60" workbookViewId="0" topLeftCell="A1">
      <selection activeCell="A1" sqref="A1"/>
    </sheetView>
  </sheetViews>
  <sheetFormatPr defaultColWidth="9.140625" defaultRowHeight="19.5" customHeight="1"/>
  <cols>
    <col min="1" max="1" width="2.7109375" style="6" customWidth="1"/>
    <col min="2" max="2" width="7.28125" style="45" customWidth="1"/>
    <col min="3" max="3" width="59.421875" style="6" customWidth="1"/>
    <col min="4" max="4" width="8.28125" style="6" customWidth="1"/>
    <col min="5" max="5" width="14.7109375" style="56" customWidth="1"/>
    <col min="6" max="6" width="19.00390625" style="56" bestFit="1" customWidth="1"/>
    <col min="7" max="12" width="14.7109375" style="56" customWidth="1"/>
    <col min="13" max="13" width="14.7109375" style="57" customWidth="1"/>
    <col min="14" max="14" width="14.7109375" style="56" customWidth="1"/>
    <col min="15" max="16" width="15.57421875" style="56" bestFit="1" customWidth="1"/>
    <col min="17" max="17" width="16.140625" style="56" bestFit="1" customWidth="1"/>
    <col min="18" max="18" width="18.7109375" style="56" customWidth="1"/>
    <col min="19" max="26" width="11.7109375" style="6" customWidth="1"/>
    <col min="27" max="16384" width="9.140625" style="6" customWidth="1"/>
  </cols>
  <sheetData>
    <row r="1" spans="1:18" ht="15" customHeight="1">
      <c r="A1" s="334"/>
      <c r="B1" s="8"/>
      <c r="C1" s="438"/>
      <c r="D1" s="438"/>
      <c r="E1" s="438"/>
      <c r="F1" s="438"/>
      <c r="G1" s="438"/>
      <c r="H1" s="438"/>
      <c r="I1" s="438"/>
      <c r="J1" s="438"/>
      <c r="K1" s="53"/>
      <c r="L1" s="53"/>
      <c r="M1" s="54"/>
      <c r="N1" s="53"/>
      <c r="O1" s="54"/>
      <c r="P1" s="54"/>
      <c r="Q1" s="54"/>
      <c r="R1" s="55"/>
    </row>
    <row r="2" spans="1:18" ht="19.5" customHeight="1">
      <c r="A2" s="9"/>
      <c r="B2" s="439" t="s">
        <v>647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</row>
    <row r="3" spans="1:18" ht="15" customHeight="1">
      <c r="A3" s="9"/>
      <c r="B3" s="441" t="s">
        <v>648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2"/>
    </row>
    <row r="4" spans="1:18" ht="15" customHeight="1">
      <c r="A4" s="9"/>
      <c r="B4" s="443" t="s">
        <v>333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 ht="14.25" customHeight="1">
      <c r="A5" s="11"/>
      <c r="B5" s="12"/>
      <c r="C5" s="5"/>
      <c r="D5" s="5"/>
      <c r="E5" s="58"/>
      <c r="F5" s="58"/>
      <c r="G5" s="58"/>
      <c r="H5" s="58"/>
      <c r="I5" s="58"/>
      <c r="J5" s="58"/>
      <c r="K5" s="58"/>
      <c r="L5" s="58"/>
      <c r="M5" s="59"/>
      <c r="N5" s="58"/>
      <c r="R5" s="60"/>
    </row>
    <row r="6" spans="1:18" ht="15.75" customHeight="1">
      <c r="A6" s="9"/>
      <c r="B6" s="10"/>
      <c r="C6" s="435" t="s">
        <v>488</v>
      </c>
      <c r="D6" s="13"/>
      <c r="E6" s="61"/>
      <c r="F6" s="62"/>
      <c r="G6" s="62"/>
      <c r="H6" s="62"/>
      <c r="I6" s="63"/>
      <c r="J6" s="64"/>
      <c r="K6" s="64"/>
      <c r="L6" s="65"/>
      <c r="M6" s="62"/>
      <c r="N6" s="62"/>
      <c r="O6" s="66"/>
      <c r="P6" s="63"/>
      <c r="Q6" s="67"/>
      <c r="R6" s="68"/>
    </row>
    <row r="7" spans="1:43" ht="15.75" customHeight="1">
      <c r="A7" s="9"/>
      <c r="B7" s="14"/>
      <c r="C7" s="436"/>
      <c r="D7" s="15" t="s">
        <v>172</v>
      </c>
      <c r="E7" s="69" t="s">
        <v>489</v>
      </c>
      <c r="F7" s="70" t="s">
        <v>490</v>
      </c>
      <c r="G7" s="70" t="s">
        <v>491</v>
      </c>
      <c r="H7" s="69" t="s">
        <v>491</v>
      </c>
      <c r="I7" s="69" t="s">
        <v>492</v>
      </c>
      <c r="J7" s="70" t="s">
        <v>493</v>
      </c>
      <c r="K7" s="69" t="s">
        <v>494</v>
      </c>
      <c r="L7" s="69" t="s">
        <v>495</v>
      </c>
      <c r="M7" s="69" t="s">
        <v>496</v>
      </c>
      <c r="N7" s="70" t="s">
        <v>497</v>
      </c>
      <c r="O7" s="70" t="s">
        <v>498</v>
      </c>
      <c r="P7" s="69" t="s">
        <v>498</v>
      </c>
      <c r="Q7" s="69" t="s">
        <v>499</v>
      </c>
      <c r="R7" s="71" t="s">
        <v>266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5" customHeight="1">
      <c r="A8" s="11"/>
      <c r="B8" s="17"/>
      <c r="C8" s="437"/>
      <c r="D8" s="18"/>
      <c r="E8" s="72" t="s">
        <v>500</v>
      </c>
      <c r="F8" s="73" t="s">
        <v>501</v>
      </c>
      <c r="G8" s="73" t="s">
        <v>502</v>
      </c>
      <c r="H8" s="72" t="s">
        <v>503</v>
      </c>
      <c r="I8" s="72" t="s">
        <v>504</v>
      </c>
      <c r="J8" s="73" t="s">
        <v>505</v>
      </c>
      <c r="K8" s="72" t="s">
        <v>506</v>
      </c>
      <c r="L8" s="72" t="s">
        <v>507</v>
      </c>
      <c r="M8" s="72" t="s">
        <v>508</v>
      </c>
      <c r="N8" s="73" t="s">
        <v>508</v>
      </c>
      <c r="O8" s="73" t="s">
        <v>509</v>
      </c>
      <c r="P8" s="72" t="s">
        <v>510</v>
      </c>
      <c r="Q8" s="72" t="s">
        <v>511</v>
      </c>
      <c r="R8" s="74" t="s">
        <v>512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9" customHeight="1">
      <c r="A9" s="9"/>
      <c r="B9" s="19"/>
      <c r="C9" s="20"/>
      <c r="D9" s="21"/>
      <c r="E9" s="75"/>
      <c r="F9" s="76"/>
      <c r="G9" s="76"/>
      <c r="H9" s="75"/>
      <c r="I9" s="75"/>
      <c r="J9" s="76"/>
      <c r="K9" s="75"/>
      <c r="L9" s="75"/>
      <c r="M9" s="75"/>
      <c r="N9" s="76"/>
      <c r="O9" s="76"/>
      <c r="P9" s="75"/>
      <c r="Q9" s="75"/>
      <c r="R9" s="7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15.75" customHeight="1">
      <c r="A10" s="9"/>
      <c r="B10" s="19"/>
      <c r="C10" s="22"/>
      <c r="D10" s="21"/>
      <c r="E10" s="75"/>
      <c r="F10" s="76"/>
      <c r="G10" s="76"/>
      <c r="H10" s="75"/>
      <c r="I10" s="75"/>
      <c r="J10" s="76"/>
      <c r="K10" s="75"/>
      <c r="L10" s="75"/>
      <c r="M10" s="75"/>
      <c r="N10" s="76"/>
      <c r="O10" s="76"/>
      <c r="P10" s="75"/>
      <c r="Q10" s="75"/>
      <c r="R10" s="7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5.75" customHeight="1">
      <c r="A11" s="9"/>
      <c r="B11" s="19"/>
      <c r="C11" s="22" t="s">
        <v>635</v>
      </c>
      <c r="D11" s="23"/>
      <c r="E11" s="75"/>
      <c r="F11" s="76"/>
      <c r="G11" s="76"/>
      <c r="H11" s="75"/>
      <c r="I11" s="75"/>
      <c r="J11" s="76"/>
      <c r="K11" s="75"/>
      <c r="L11" s="75"/>
      <c r="M11" s="75"/>
      <c r="N11" s="76"/>
      <c r="O11" s="76"/>
      <c r="P11" s="75"/>
      <c r="Q11" s="75"/>
      <c r="R11" s="7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.75" customHeight="1">
      <c r="A12" s="1"/>
      <c r="B12" s="24" t="s">
        <v>43</v>
      </c>
      <c r="C12" s="25" t="s">
        <v>513</v>
      </c>
      <c r="D12" s="3"/>
      <c r="E12" s="78">
        <v>60000</v>
      </c>
      <c r="F12" s="79">
        <v>96788</v>
      </c>
      <c r="G12" s="79">
        <v>0</v>
      </c>
      <c r="H12" s="78">
        <v>0</v>
      </c>
      <c r="I12" s="78">
        <v>0</v>
      </c>
      <c r="J12" s="79">
        <v>0</v>
      </c>
      <c r="K12" s="78">
        <v>0</v>
      </c>
      <c r="L12" s="78">
        <v>0</v>
      </c>
      <c r="M12" s="80">
        <v>0</v>
      </c>
      <c r="N12" s="81">
        <v>38965</v>
      </c>
      <c r="O12" s="79">
        <v>0</v>
      </c>
      <c r="P12" s="78">
        <v>0</v>
      </c>
      <c r="Q12" s="78">
        <v>0</v>
      </c>
      <c r="R12" s="82">
        <f>SUM(E12:Q12)</f>
        <v>195753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.75" customHeight="1">
      <c r="A13" s="1"/>
      <c r="B13" s="24" t="s">
        <v>51</v>
      </c>
      <c r="C13" s="26" t="s">
        <v>514</v>
      </c>
      <c r="D13" s="3"/>
      <c r="E13" s="78">
        <v>0</v>
      </c>
      <c r="F13" s="79">
        <v>0</v>
      </c>
      <c r="G13" s="79">
        <v>0</v>
      </c>
      <c r="H13" s="78">
        <v>0</v>
      </c>
      <c r="I13" s="78">
        <v>0</v>
      </c>
      <c r="J13" s="79">
        <v>0</v>
      </c>
      <c r="K13" s="78">
        <v>0</v>
      </c>
      <c r="L13" s="78">
        <v>0</v>
      </c>
      <c r="M13" s="80">
        <v>0</v>
      </c>
      <c r="N13" s="80">
        <v>0</v>
      </c>
      <c r="O13" s="78">
        <v>0</v>
      </c>
      <c r="P13" s="78">
        <v>0</v>
      </c>
      <c r="Q13" s="78">
        <v>0</v>
      </c>
      <c r="R13" s="82">
        <v>0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5.75" customHeight="1">
      <c r="A14" s="1"/>
      <c r="B14" s="24" t="s">
        <v>50</v>
      </c>
      <c r="C14" s="25" t="s">
        <v>515</v>
      </c>
      <c r="D14" s="3"/>
      <c r="E14" s="78">
        <v>0</v>
      </c>
      <c r="F14" s="79">
        <v>0</v>
      </c>
      <c r="G14" s="79">
        <v>0</v>
      </c>
      <c r="H14" s="78">
        <v>0</v>
      </c>
      <c r="I14" s="78">
        <v>0</v>
      </c>
      <c r="J14" s="79">
        <v>0</v>
      </c>
      <c r="K14" s="78">
        <v>0</v>
      </c>
      <c r="L14" s="78">
        <v>0</v>
      </c>
      <c r="M14" s="80">
        <v>0</v>
      </c>
      <c r="N14" s="80">
        <v>0</v>
      </c>
      <c r="O14" s="78">
        <v>0</v>
      </c>
      <c r="P14" s="78">
        <v>0</v>
      </c>
      <c r="Q14" s="78">
        <v>0</v>
      </c>
      <c r="R14" s="97">
        <v>0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5.75" customHeight="1">
      <c r="A15" s="1"/>
      <c r="B15" s="24" t="s">
        <v>49</v>
      </c>
      <c r="C15" s="26" t="s">
        <v>516</v>
      </c>
      <c r="D15" s="3"/>
      <c r="E15" s="78">
        <v>0</v>
      </c>
      <c r="F15" s="79">
        <v>0</v>
      </c>
      <c r="G15" s="79">
        <v>0</v>
      </c>
      <c r="H15" s="78">
        <v>0</v>
      </c>
      <c r="I15" s="78">
        <v>0</v>
      </c>
      <c r="J15" s="79">
        <v>0</v>
      </c>
      <c r="K15" s="78">
        <v>0</v>
      </c>
      <c r="L15" s="78">
        <v>0</v>
      </c>
      <c r="M15" s="80">
        <v>30884</v>
      </c>
      <c r="N15" s="96">
        <v>-3269</v>
      </c>
      <c r="O15" s="78">
        <v>0</v>
      </c>
      <c r="P15" s="78">
        <v>0</v>
      </c>
      <c r="Q15" s="78">
        <v>0</v>
      </c>
      <c r="R15" s="82">
        <f>SUM(E15:Q15)</f>
        <v>27615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5.75" customHeight="1">
      <c r="A16" s="1"/>
      <c r="B16" s="24" t="s">
        <v>48</v>
      </c>
      <c r="C16" s="26" t="s">
        <v>517</v>
      </c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96"/>
      <c r="O16" s="80"/>
      <c r="P16" s="80"/>
      <c r="Q16" s="80"/>
      <c r="R16" s="9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5.75" customHeight="1">
      <c r="A17" s="1"/>
      <c r="B17" s="27" t="s">
        <v>87</v>
      </c>
      <c r="C17" s="26" t="s">
        <v>518</v>
      </c>
      <c r="D17" s="3"/>
      <c r="E17" s="80">
        <v>0</v>
      </c>
      <c r="F17" s="81">
        <v>0</v>
      </c>
      <c r="G17" s="81">
        <v>0</v>
      </c>
      <c r="H17" s="80">
        <v>0</v>
      </c>
      <c r="I17" s="80">
        <v>0</v>
      </c>
      <c r="J17" s="81">
        <v>0</v>
      </c>
      <c r="K17" s="80">
        <v>0</v>
      </c>
      <c r="L17" s="80">
        <v>0</v>
      </c>
      <c r="M17" s="80">
        <v>0</v>
      </c>
      <c r="N17" s="96">
        <v>-20614</v>
      </c>
      <c r="O17" s="80">
        <v>0</v>
      </c>
      <c r="P17" s="80">
        <v>0</v>
      </c>
      <c r="Q17" s="80">
        <v>0</v>
      </c>
      <c r="R17" s="98">
        <f>SUM(E17:Q17)</f>
        <v>-20614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5.75" customHeight="1">
      <c r="A18" s="1"/>
      <c r="B18" s="27" t="s">
        <v>88</v>
      </c>
      <c r="C18" s="26" t="s">
        <v>519</v>
      </c>
      <c r="D18" s="3"/>
      <c r="E18" s="80">
        <v>0</v>
      </c>
      <c r="F18" s="81">
        <v>0</v>
      </c>
      <c r="G18" s="79">
        <v>0</v>
      </c>
      <c r="H18" s="78">
        <v>0</v>
      </c>
      <c r="I18" s="78">
        <v>3253</v>
      </c>
      <c r="J18" s="81">
        <v>0</v>
      </c>
      <c r="K18" s="78">
        <v>11829</v>
      </c>
      <c r="L18" s="78">
        <v>0</v>
      </c>
      <c r="M18" s="80">
        <v>0</v>
      </c>
      <c r="N18" s="96">
        <v>-15082</v>
      </c>
      <c r="O18" s="80">
        <v>0</v>
      </c>
      <c r="P18" s="80">
        <v>0</v>
      </c>
      <c r="Q18" s="80">
        <v>0</v>
      </c>
      <c r="R18" s="99">
        <f>SUM(E18:Q18)</f>
        <v>0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5.75" customHeight="1">
      <c r="A19" s="1"/>
      <c r="B19" s="27" t="s">
        <v>520</v>
      </c>
      <c r="C19" s="26" t="s">
        <v>495</v>
      </c>
      <c r="D19" s="3"/>
      <c r="E19" s="80">
        <v>0</v>
      </c>
      <c r="F19" s="81">
        <v>0</v>
      </c>
      <c r="G19" s="79">
        <v>0</v>
      </c>
      <c r="H19" s="78">
        <v>0</v>
      </c>
      <c r="I19" s="78">
        <v>0</v>
      </c>
      <c r="J19" s="81">
        <v>0</v>
      </c>
      <c r="K19" s="78">
        <v>528</v>
      </c>
      <c r="L19" s="78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99">
        <f>SUM(E19:Q19)</f>
        <v>528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5.75" customHeight="1">
      <c r="A20" s="1"/>
      <c r="B20" s="24" t="s">
        <v>53</v>
      </c>
      <c r="C20" s="26" t="s">
        <v>521</v>
      </c>
      <c r="D20" s="3"/>
      <c r="E20" s="80">
        <v>0</v>
      </c>
      <c r="F20" s="81">
        <v>0</v>
      </c>
      <c r="G20" s="79">
        <v>0</v>
      </c>
      <c r="H20" s="78">
        <v>0</v>
      </c>
      <c r="I20" s="78">
        <v>0</v>
      </c>
      <c r="J20" s="81">
        <v>0</v>
      </c>
      <c r="K20" s="78">
        <v>0</v>
      </c>
      <c r="L20" s="78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3">
        <v>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5.75" customHeight="1">
      <c r="A21" s="1"/>
      <c r="B21" s="27" t="s">
        <v>144</v>
      </c>
      <c r="C21" s="26" t="s">
        <v>522</v>
      </c>
      <c r="D21" s="3"/>
      <c r="E21" s="80">
        <v>0</v>
      </c>
      <c r="F21" s="81">
        <v>0</v>
      </c>
      <c r="G21" s="79">
        <v>0</v>
      </c>
      <c r="H21" s="78">
        <v>0</v>
      </c>
      <c r="I21" s="78">
        <v>0</v>
      </c>
      <c r="J21" s="81">
        <v>0</v>
      </c>
      <c r="K21" s="78">
        <v>0</v>
      </c>
      <c r="L21" s="78">
        <v>0</v>
      </c>
      <c r="M21" s="80">
        <v>0</v>
      </c>
      <c r="N21" s="81">
        <v>0</v>
      </c>
      <c r="O21" s="81">
        <v>0</v>
      </c>
      <c r="P21" s="80">
        <v>0</v>
      </c>
      <c r="Q21" s="80">
        <v>0</v>
      </c>
      <c r="R21" s="83">
        <v>0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5.75" customHeight="1">
      <c r="A22" s="1"/>
      <c r="B22" s="27" t="s">
        <v>145</v>
      </c>
      <c r="C22" s="26" t="s">
        <v>232</v>
      </c>
      <c r="D22" s="3"/>
      <c r="E22" s="80">
        <v>0</v>
      </c>
      <c r="F22" s="81">
        <v>0</v>
      </c>
      <c r="G22" s="79">
        <v>0</v>
      </c>
      <c r="H22" s="78">
        <v>0</v>
      </c>
      <c r="I22" s="78">
        <v>0</v>
      </c>
      <c r="J22" s="81">
        <v>0</v>
      </c>
      <c r="K22" s="78">
        <v>0</v>
      </c>
      <c r="L22" s="78">
        <v>0</v>
      </c>
      <c r="M22" s="80">
        <v>0</v>
      </c>
      <c r="N22" s="81">
        <v>0</v>
      </c>
      <c r="O22" s="81">
        <v>0</v>
      </c>
      <c r="P22" s="80">
        <v>0</v>
      </c>
      <c r="Q22" s="80">
        <v>0</v>
      </c>
      <c r="R22" s="83">
        <v>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15.75" customHeight="1">
      <c r="A23" s="1"/>
      <c r="B23" s="27" t="s">
        <v>245</v>
      </c>
      <c r="C23" s="26" t="s">
        <v>233</v>
      </c>
      <c r="D23" s="3"/>
      <c r="E23" s="80">
        <v>0</v>
      </c>
      <c r="F23" s="81">
        <v>0</v>
      </c>
      <c r="G23" s="79">
        <v>0</v>
      </c>
      <c r="H23" s="78">
        <v>0</v>
      </c>
      <c r="I23" s="78">
        <v>0</v>
      </c>
      <c r="J23" s="81">
        <v>0</v>
      </c>
      <c r="K23" s="78">
        <v>0</v>
      </c>
      <c r="L23" s="78">
        <v>0</v>
      </c>
      <c r="M23" s="80">
        <v>0</v>
      </c>
      <c r="N23" s="81">
        <v>0</v>
      </c>
      <c r="O23" s="81">
        <v>0</v>
      </c>
      <c r="P23" s="80">
        <v>0</v>
      </c>
      <c r="Q23" s="80">
        <v>0</v>
      </c>
      <c r="R23" s="83">
        <v>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5.75" customHeight="1">
      <c r="A24" s="1"/>
      <c r="B24" s="27" t="s">
        <v>246</v>
      </c>
      <c r="C24" s="26" t="s">
        <v>523</v>
      </c>
      <c r="D24" s="3"/>
      <c r="E24" s="80">
        <v>0</v>
      </c>
      <c r="F24" s="81">
        <v>0</v>
      </c>
      <c r="G24" s="79">
        <v>0</v>
      </c>
      <c r="H24" s="78">
        <v>0</v>
      </c>
      <c r="I24" s="78">
        <v>0</v>
      </c>
      <c r="J24" s="81">
        <v>0</v>
      </c>
      <c r="K24" s="78">
        <v>0</v>
      </c>
      <c r="L24" s="78">
        <v>0</v>
      </c>
      <c r="M24" s="80">
        <v>0</v>
      </c>
      <c r="N24" s="81">
        <v>0</v>
      </c>
      <c r="O24" s="81">
        <v>0</v>
      </c>
      <c r="P24" s="80">
        <v>0</v>
      </c>
      <c r="Q24" s="80">
        <v>0</v>
      </c>
      <c r="R24" s="83">
        <v>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5.75" customHeight="1">
      <c r="A25" s="1"/>
      <c r="B25" s="27" t="s">
        <v>524</v>
      </c>
      <c r="C25" s="28" t="s">
        <v>525</v>
      </c>
      <c r="D25" s="29"/>
      <c r="E25" s="80">
        <v>0</v>
      </c>
      <c r="F25" s="81">
        <v>0</v>
      </c>
      <c r="G25" s="79">
        <v>0</v>
      </c>
      <c r="H25" s="78">
        <v>0</v>
      </c>
      <c r="I25" s="78">
        <v>0</v>
      </c>
      <c r="J25" s="81">
        <v>0</v>
      </c>
      <c r="K25" s="78">
        <v>0</v>
      </c>
      <c r="L25" s="78">
        <v>0</v>
      </c>
      <c r="M25" s="80">
        <v>0</v>
      </c>
      <c r="N25" s="81">
        <v>0</v>
      </c>
      <c r="O25" s="81">
        <v>0</v>
      </c>
      <c r="P25" s="80">
        <v>0</v>
      </c>
      <c r="Q25" s="80">
        <v>0</v>
      </c>
      <c r="R25" s="83">
        <v>0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ht="15.75" customHeight="1">
      <c r="A26" s="1"/>
      <c r="B26" s="27" t="s">
        <v>526</v>
      </c>
      <c r="C26" s="7" t="s">
        <v>527</v>
      </c>
      <c r="D26" s="3"/>
      <c r="E26" s="80">
        <v>0</v>
      </c>
      <c r="F26" s="81">
        <v>0</v>
      </c>
      <c r="G26" s="79">
        <v>0</v>
      </c>
      <c r="H26" s="78">
        <v>0</v>
      </c>
      <c r="I26" s="78">
        <v>0</v>
      </c>
      <c r="J26" s="81">
        <v>0</v>
      </c>
      <c r="K26" s="78">
        <v>0</v>
      </c>
      <c r="L26" s="78">
        <v>0</v>
      </c>
      <c r="M26" s="80">
        <v>0</v>
      </c>
      <c r="N26" s="81">
        <v>0</v>
      </c>
      <c r="O26" s="81">
        <v>0</v>
      </c>
      <c r="P26" s="80">
        <v>0</v>
      </c>
      <c r="Q26" s="80">
        <v>0</v>
      </c>
      <c r="R26" s="83">
        <v>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5.75" customHeight="1">
      <c r="A27" s="1"/>
      <c r="B27" s="27" t="s">
        <v>528</v>
      </c>
      <c r="C27" s="26" t="s">
        <v>529</v>
      </c>
      <c r="D27" s="3"/>
      <c r="E27" s="80">
        <v>0</v>
      </c>
      <c r="F27" s="81">
        <v>0</v>
      </c>
      <c r="G27" s="79">
        <v>0</v>
      </c>
      <c r="H27" s="78">
        <v>0</v>
      </c>
      <c r="I27" s="78">
        <v>0</v>
      </c>
      <c r="J27" s="81">
        <v>0</v>
      </c>
      <c r="K27" s="78">
        <v>0</v>
      </c>
      <c r="L27" s="78">
        <v>0</v>
      </c>
      <c r="M27" s="80">
        <v>0</v>
      </c>
      <c r="N27" s="81">
        <v>0</v>
      </c>
      <c r="O27" s="81">
        <v>0</v>
      </c>
      <c r="P27" s="80">
        <v>0</v>
      </c>
      <c r="Q27" s="80">
        <v>0</v>
      </c>
      <c r="R27" s="83">
        <v>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5.75" customHeight="1">
      <c r="A28" s="1"/>
      <c r="B28" s="27" t="s">
        <v>530</v>
      </c>
      <c r="C28" s="26" t="s">
        <v>2</v>
      </c>
      <c r="D28" s="4" t="s">
        <v>178</v>
      </c>
      <c r="E28" s="78">
        <v>0</v>
      </c>
      <c r="F28" s="79">
        <v>0</v>
      </c>
      <c r="G28" s="79">
        <v>0</v>
      </c>
      <c r="H28" s="78">
        <v>0</v>
      </c>
      <c r="I28" s="78">
        <v>0</v>
      </c>
      <c r="J28" s="81">
        <v>0</v>
      </c>
      <c r="K28" s="80">
        <v>0</v>
      </c>
      <c r="L28" s="80">
        <v>0</v>
      </c>
      <c r="M28" s="80">
        <v>0</v>
      </c>
      <c r="N28" s="81">
        <v>0</v>
      </c>
      <c r="O28" s="81">
        <v>0</v>
      </c>
      <c r="P28" s="80">
        <v>0</v>
      </c>
      <c r="Q28" s="80">
        <v>0</v>
      </c>
      <c r="R28" s="82">
        <v>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ht="15.75" customHeight="1">
      <c r="A29" s="1"/>
      <c r="B29" s="24" t="s">
        <v>52</v>
      </c>
      <c r="C29" s="26" t="s">
        <v>531</v>
      </c>
      <c r="D29" s="4"/>
      <c r="E29" s="78">
        <v>0</v>
      </c>
      <c r="F29" s="79">
        <v>0</v>
      </c>
      <c r="G29" s="79">
        <v>0</v>
      </c>
      <c r="H29" s="78">
        <v>0</v>
      </c>
      <c r="I29" s="78">
        <v>0</v>
      </c>
      <c r="J29" s="81">
        <v>0</v>
      </c>
      <c r="K29" s="80">
        <v>0</v>
      </c>
      <c r="L29" s="80">
        <v>0</v>
      </c>
      <c r="M29" s="80">
        <v>0</v>
      </c>
      <c r="N29" s="81">
        <v>0</v>
      </c>
      <c r="O29" s="81">
        <v>0</v>
      </c>
      <c r="P29" s="80">
        <v>0</v>
      </c>
      <c r="Q29" s="80">
        <v>0</v>
      </c>
      <c r="R29" s="82">
        <v>0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5.75" customHeight="1">
      <c r="A30" s="1"/>
      <c r="B30" s="24"/>
      <c r="C30" s="26"/>
      <c r="D30" s="3"/>
      <c r="E30" s="78"/>
      <c r="F30" s="79"/>
      <c r="G30" s="79"/>
      <c r="H30" s="78"/>
      <c r="I30" s="78"/>
      <c r="J30" s="81"/>
      <c r="K30" s="80"/>
      <c r="L30" s="80"/>
      <c r="M30" s="80"/>
      <c r="N30" s="81"/>
      <c r="O30" s="81"/>
      <c r="P30" s="80"/>
      <c r="Q30" s="80"/>
      <c r="R30" s="82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ht="15.75" customHeight="1">
      <c r="A31" s="1"/>
      <c r="B31" s="14"/>
      <c r="C31" s="30" t="s">
        <v>532</v>
      </c>
      <c r="D31" s="31"/>
      <c r="E31" s="84">
        <f aca="true" t="shared" si="0" ref="E31:R31">SUM(E29,E19,E17,E15,E12,E18)</f>
        <v>60000</v>
      </c>
      <c r="F31" s="85">
        <f t="shared" si="0"/>
        <v>96788</v>
      </c>
      <c r="G31" s="85">
        <f t="shared" si="0"/>
        <v>0</v>
      </c>
      <c r="H31" s="84">
        <f t="shared" si="0"/>
        <v>0</v>
      </c>
      <c r="I31" s="84">
        <f t="shared" si="0"/>
        <v>3253</v>
      </c>
      <c r="J31" s="86">
        <f t="shared" si="0"/>
        <v>0</v>
      </c>
      <c r="K31" s="87">
        <f t="shared" si="0"/>
        <v>12357</v>
      </c>
      <c r="L31" s="87">
        <f t="shared" si="0"/>
        <v>0</v>
      </c>
      <c r="M31" s="87">
        <f t="shared" si="0"/>
        <v>30884</v>
      </c>
      <c r="N31" s="86">
        <f t="shared" si="0"/>
        <v>0</v>
      </c>
      <c r="O31" s="85">
        <f t="shared" si="0"/>
        <v>0</v>
      </c>
      <c r="P31" s="84">
        <f t="shared" si="0"/>
        <v>0</v>
      </c>
      <c r="Q31" s="84">
        <f t="shared" si="0"/>
        <v>0</v>
      </c>
      <c r="R31" s="88">
        <f t="shared" si="0"/>
        <v>203282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5.75" customHeight="1">
      <c r="A32" s="2"/>
      <c r="B32" s="32"/>
      <c r="C32" s="33"/>
      <c r="D32" s="34"/>
      <c r="E32" s="89"/>
      <c r="F32" s="90"/>
      <c r="G32" s="90"/>
      <c r="H32" s="89"/>
      <c r="I32" s="89"/>
      <c r="J32" s="89"/>
      <c r="K32" s="89"/>
      <c r="L32" s="89"/>
      <c r="M32" s="91"/>
      <c r="N32" s="92"/>
      <c r="O32" s="90"/>
      <c r="P32" s="89"/>
      <c r="Q32" s="89"/>
      <c r="R32" s="93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ht="9" customHeight="1">
      <c r="A33" s="1"/>
      <c r="B33" s="27"/>
      <c r="C33" s="35"/>
      <c r="D33" s="36"/>
      <c r="E33" s="78"/>
      <c r="F33" s="79"/>
      <c r="G33" s="79"/>
      <c r="H33" s="78"/>
      <c r="I33" s="78"/>
      <c r="J33" s="79"/>
      <c r="K33" s="78"/>
      <c r="L33" s="78"/>
      <c r="M33" s="80"/>
      <c r="N33" s="81"/>
      <c r="O33" s="79"/>
      <c r="P33" s="78"/>
      <c r="Q33" s="78"/>
      <c r="R33" s="82"/>
      <c r="S33" s="1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16"/>
      <c r="AQ33" s="16"/>
    </row>
    <row r="34" spans="1:43" ht="15.75" customHeight="1">
      <c r="A34" s="1"/>
      <c r="B34" s="14"/>
      <c r="C34" s="22"/>
      <c r="D34" s="23"/>
      <c r="E34" s="78"/>
      <c r="F34" s="79"/>
      <c r="G34" s="79"/>
      <c r="H34" s="78"/>
      <c r="I34" s="78"/>
      <c r="J34" s="79"/>
      <c r="K34" s="78"/>
      <c r="L34" s="78"/>
      <c r="M34" s="80"/>
      <c r="N34" s="81"/>
      <c r="O34" s="79"/>
      <c r="P34" s="78"/>
      <c r="Q34" s="78"/>
      <c r="R34" s="82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5.75" customHeight="1">
      <c r="A35" s="1"/>
      <c r="B35" s="14"/>
      <c r="C35" s="22" t="s">
        <v>634</v>
      </c>
      <c r="D35" s="23"/>
      <c r="E35" s="78"/>
      <c r="F35" s="79"/>
      <c r="G35" s="79"/>
      <c r="H35" s="78"/>
      <c r="I35" s="78"/>
      <c r="J35" s="79"/>
      <c r="K35" s="78"/>
      <c r="L35" s="78"/>
      <c r="M35" s="80"/>
      <c r="N35" s="81"/>
      <c r="O35" s="79"/>
      <c r="P35" s="78"/>
      <c r="Q35" s="78"/>
      <c r="R35" s="82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15.75" customHeight="1">
      <c r="A36" s="1"/>
      <c r="B36" s="24" t="s">
        <v>43</v>
      </c>
      <c r="C36" s="25" t="s">
        <v>533</v>
      </c>
      <c r="D36" s="3"/>
      <c r="E36" s="78">
        <v>60000</v>
      </c>
      <c r="F36" s="79">
        <v>96788</v>
      </c>
      <c r="G36" s="79">
        <v>0</v>
      </c>
      <c r="H36" s="78">
        <v>0</v>
      </c>
      <c r="I36" s="78">
        <v>3253</v>
      </c>
      <c r="J36" s="79">
        <v>0</v>
      </c>
      <c r="K36" s="78">
        <v>12357</v>
      </c>
      <c r="L36" s="78">
        <v>3269</v>
      </c>
      <c r="M36" s="80">
        <v>30940</v>
      </c>
      <c r="N36" s="80">
        <v>0</v>
      </c>
      <c r="O36" s="79">
        <v>0</v>
      </c>
      <c r="P36" s="78">
        <v>0</v>
      </c>
      <c r="Q36" s="78">
        <v>0</v>
      </c>
      <c r="R36" s="82">
        <v>206607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ht="15.75" customHeight="1">
      <c r="A37" s="1"/>
      <c r="B37" s="24"/>
      <c r="C37" s="25"/>
      <c r="D37" s="3"/>
      <c r="E37" s="78"/>
      <c r="F37" s="79"/>
      <c r="G37" s="79"/>
      <c r="H37" s="78"/>
      <c r="I37" s="78"/>
      <c r="J37" s="79"/>
      <c r="K37" s="78"/>
      <c r="L37" s="78"/>
      <c r="M37" s="80"/>
      <c r="N37" s="81"/>
      <c r="O37" s="79"/>
      <c r="P37" s="78"/>
      <c r="Q37" s="78"/>
      <c r="R37" s="82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15.75" customHeight="1">
      <c r="A38" s="1"/>
      <c r="B38" s="38"/>
      <c r="C38" s="26" t="s">
        <v>534</v>
      </c>
      <c r="D38" s="4" t="s">
        <v>171</v>
      </c>
      <c r="E38" s="78">
        <v>0</v>
      </c>
      <c r="F38" s="79">
        <v>0</v>
      </c>
      <c r="G38" s="79">
        <v>0</v>
      </c>
      <c r="H38" s="78">
        <v>0</v>
      </c>
      <c r="I38" s="78">
        <v>0</v>
      </c>
      <c r="J38" s="79">
        <v>0</v>
      </c>
      <c r="K38" s="78">
        <v>0</v>
      </c>
      <c r="L38" s="78">
        <v>0</v>
      </c>
      <c r="M38" s="80">
        <v>0</v>
      </c>
      <c r="N38" s="81">
        <v>0</v>
      </c>
      <c r="O38" s="81">
        <v>0</v>
      </c>
      <c r="P38" s="80">
        <v>0</v>
      </c>
      <c r="Q38" s="80">
        <v>0</v>
      </c>
      <c r="R38" s="83">
        <v>0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.75" customHeight="1">
      <c r="A39" s="1"/>
      <c r="B39" s="24" t="s">
        <v>51</v>
      </c>
      <c r="C39" s="26" t="s">
        <v>535</v>
      </c>
      <c r="D39" s="3"/>
      <c r="E39" s="80">
        <v>0</v>
      </c>
      <c r="F39" s="81">
        <v>0</v>
      </c>
      <c r="G39" s="81">
        <v>0</v>
      </c>
      <c r="H39" s="80">
        <v>0</v>
      </c>
      <c r="I39" s="80">
        <v>0</v>
      </c>
      <c r="J39" s="81">
        <v>0</v>
      </c>
      <c r="K39" s="80">
        <v>0</v>
      </c>
      <c r="L39" s="80">
        <v>0</v>
      </c>
      <c r="M39" s="80">
        <v>0</v>
      </c>
      <c r="N39" s="81">
        <v>0</v>
      </c>
      <c r="O39" s="81">
        <v>0</v>
      </c>
      <c r="P39" s="80">
        <v>0</v>
      </c>
      <c r="Q39" s="80">
        <v>0</v>
      </c>
      <c r="R39" s="83">
        <v>0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15.75" customHeight="1">
      <c r="A40" s="1"/>
      <c r="B40" s="27" t="s">
        <v>79</v>
      </c>
      <c r="C40" s="26" t="s">
        <v>536</v>
      </c>
      <c r="D40" s="3"/>
      <c r="E40" s="80">
        <v>0</v>
      </c>
      <c r="F40" s="81">
        <v>0</v>
      </c>
      <c r="G40" s="81">
        <v>0</v>
      </c>
      <c r="H40" s="80">
        <v>0</v>
      </c>
      <c r="I40" s="80">
        <v>0</v>
      </c>
      <c r="J40" s="81">
        <v>0</v>
      </c>
      <c r="K40" s="80">
        <v>0</v>
      </c>
      <c r="L40" s="80">
        <v>0</v>
      </c>
      <c r="M40" s="80">
        <v>0</v>
      </c>
      <c r="N40" s="81">
        <v>0</v>
      </c>
      <c r="O40" s="81">
        <v>0</v>
      </c>
      <c r="P40" s="80">
        <v>0</v>
      </c>
      <c r="Q40" s="80">
        <v>0</v>
      </c>
      <c r="R40" s="83">
        <v>0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5.75" customHeight="1">
      <c r="A41" s="1"/>
      <c r="B41" s="24" t="s">
        <v>50</v>
      </c>
      <c r="C41" s="26" t="s">
        <v>537</v>
      </c>
      <c r="D41" s="3"/>
      <c r="E41" s="80">
        <v>0</v>
      </c>
      <c r="F41" s="81">
        <v>0</v>
      </c>
      <c r="G41" s="81">
        <v>0</v>
      </c>
      <c r="H41" s="80">
        <v>0</v>
      </c>
      <c r="I41" s="80">
        <v>0</v>
      </c>
      <c r="J41" s="81">
        <v>0</v>
      </c>
      <c r="K41" s="80">
        <v>0</v>
      </c>
      <c r="L41" s="80">
        <v>0</v>
      </c>
      <c r="M41" s="80">
        <v>0</v>
      </c>
      <c r="N41" s="81">
        <v>0</v>
      </c>
      <c r="O41" s="81">
        <v>0</v>
      </c>
      <c r="P41" s="80">
        <v>0</v>
      </c>
      <c r="Q41" s="80">
        <v>0</v>
      </c>
      <c r="R41" s="83">
        <v>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5.75" customHeight="1">
      <c r="A42" s="1"/>
      <c r="B42" s="27" t="s">
        <v>82</v>
      </c>
      <c r="C42" s="26" t="s">
        <v>536</v>
      </c>
      <c r="D42" s="3"/>
      <c r="E42" s="80">
        <v>0</v>
      </c>
      <c r="F42" s="81">
        <v>0</v>
      </c>
      <c r="G42" s="81">
        <v>0</v>
      </c>
      <c r="H42" s="80">
        <v>0</v>
      </c>
      <c r="I42" s="80">
        <v>0</v>
      </c>
      <c r="J42" s="81">
        <v>0</v>
      </c>
      <c r="K42" s="80">
        <v>0</v>
      </c>
      <c r="L42" s="80">
        <v>0</v>
      </c>
      <c r="M42" s="80">
        <v>0</v>
      </c>
      <c r="N42" s="81">
        <v>0</v>
      </c>
      <c r="O42" s="81">
        <v>0</v>
      </c>
      <c r="P42" s="80">
        <v>0</v>
      </c>
      <c r="Q42" s="80">
        <v>0</v>
      </c>
      <c r="R42" s="82">
        <v>0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5.75" customHeight="1">
      <c r="A43" s="1"/>
      <c r="B43" s="14"/>
      <c r="C43" s="26"/>
      <c r="D43" s="3"/>
      <c r="E43" s="80"/>
      <c r="F43" s="81"/>
      <c r="G43" s="81"/>
      <c r="H43" s="80"/>
      <c r="I43" s="80"/>
      <c r="J43" s="81"/>
      <c r="K43" s="80"/>
      <c r="L43" s="80"/>
      <c r="M43" s="80"/>
      <c r="N43" s="81"/>
      <c r="O43" s="81"/>
      <c r="P43" s="80"/>
      <c r="Q43" s="80"/>
      <c r="R43" s="83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5.75" customHeight="1">
      <c r="A44" s="1"/>
      <c r="B44" s="14"/>
      <c r="C44" s="26" t="s">
        <v>538</v>
      </c>
      <c r="D44" s="4" t="s">
        <v>173</v>
      </c>
      <c r="E44" s="80"/>
      <c r="F44" s="81"/>
      <c r="G44" s="81"/>
      <c r="H44" s="80"/>
      <c r="I44" s="80"/>
      <c r="J44" s="81"/>
      <c r="K44" s="80"/>
      <c r="L44" s="80"/>
      <c r="M44" s="80"/>
      <c r="N44" s="81"/>
      <c r="O44" s="81"/>
      <c r="P44" s="80"/>
      <c r="Q44" s="80"/>
      <c r="R44" s="83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5.75" customHeight="1">
      <c r="A45" s="1"/>
      <c r="B45" s="24" t="s">
        <v>49</v>
      </c>
      <c r="C45" s="26" t="s">
        <v>535</v>
      </c>
      <c r="D45" s="3"/>
      <c r="E45" s="80">
        <v>0</v>
      </c>
      <c r="F45" s="81">
        <v>0</v>
      </c>
      <c r="G45" s="81">
        <v>0</v>
      </c>
      <c r="H45" s="80">
        <v>0</v>
      </c>
      <c r="I45" s="80">
        <v>0</v>
      </c>
      <c r="J45" s="81">
        <v>0</v>
      </c>
      <c r="K45" s="80">
        <v>0</v>
      </c>
      <c r="L45" s="80">
        <v>0</v>
      </c>
      <c r="M45" s="80">
        <v>0</v>
      </c>
      <c r="N45" s="81">
        <v>0</v>
      </c>
      <c r="O45" s="81">
        <v>0</v>
      </c>
      <c r="P45" s="80">
        <v>0</v>
      </c>
      <c r="Q45" s="80">
        <v>0</v>
      </c>
      <c r="R45" s="83">
        <v>0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5.75" customHeight="1">
      <c r="A46" s="1"/>
      <c r="B46" s="27" t="s">
        <v>106</v>
      </c>
      <c r="C46" s="26" t="s">
        <v>539</v>
      </c>
      <c r="D46" s="3"/>
      <c r="E46" s="80">
        <v>0</v>
      </c>
      <c r="F46" s="81">
        <v>0</v>
      </c>
      <c r="G46" s="81">
        <v>0</v>
      </c>
      <c r="H46" s="80">
        <v>0</v>
      </c>
      <c r="I46" s="80">
        <v>0</v>
      </c>
      <c r="J46" s="81">
        <v>0</v>
      </c>
      <c r="K46" s="80">
        <v>0</v>
      </c>
      <c r="L46" s="80">
        <v>0</v>
      </c>
      <c r="M46" s="80">
        <v>0</v>
      </c>
      <c r="N46" s="81">
        <v>0</v>
      </c>
      <c r="O46" s="81">
        <v>0</v>
      </c>
      <c r="P46" s="80">
        <v>0</v>
      </c>
      <c r="Q46" s="78">
        <v>0</v>
      </c>
      <c r="R46" s="82">
        <v>0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5.75" customHeight="1">
      <c r="A47" s="1"/>
      <c r="B47" s="24" t="s">
        <v>48</v>
      </c>
      <c r="C47" s="26" t="s">
        <v>537</v>
      </c>
      <c r="D47" s="3"/>
      <c r="E47" s="80">
        <v>0</v>
      </c>
      <c r="F47" s="81">
        <v>0</v>
      </c>
      <c r="G47" s="81">
        <v>0</v>
      </c>
      <c r="H47" s="80">
        <v>0</v>
      </c>
      <c r="I47" s="80">
        <v>0</v>
      </c>
      <c r="J47" s="81">
        <v>0</v>
      </c>
      <c r="K47" s="80">
        <v>0</v>
      </c>
      <c r="L47" s="80">
        <v>0</v>
      </c>
      <c r="M47" s="80">
        <v>0</v>
      </c>
      <c r="N47" s="81">
        <v>0</v>
      </c>
      <c r="O47" s="81">
        <v>0</v>
      </c>
      <c r="P47" s="80">
        <v>0</v>
      </c>
      <c r="Q47" s="80">
        <v>0</v>
      </c>
      <c r="R47" s="83">
        <v>0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5.75" customHeight="1">
      <c r="A48" s="1"/>
      <c r="B48" s="27" t="s">
        <v>87</v>
      </c>
      <c r="C48" s="26" t="s">
        <v>539</v>
      </c>
      <c r="D48" s="3"/>
      <c r="E48" s="80">
        <v>0</v>
      </c>
      <c r="F48" s="81">
        <v>0</v>
      </c>
      <c r="G48" s="81">
        <v>0</v>
      </c>
      <c r="H48" s="80">
        <v>0</v>
      </c>
      <c r="I48" s="80">
        <v>0</v>
      </c>
      <c r="J48" s="81">
        <v>0</v>
      </c>
      <c r="K48" s="80">
        <v>0</v>
      </c>
      <c r="L48" s="80">
        <v>0</v>
      </c>
      <c r="M48" s="80">
        <v>0</v>
      </c>
      <c r="N48" s="81">
        <v>0</v>
      </c>
      <c r="O48" s="81">
        <v>0</v>
      </c>
      <c r="P48" s="80">
        <v>0</v>
      </c>
      <c r="Q48" s="80">
        <v>0</v>
      </c>
      <c r="R48" s="97">
        <v>0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5.75" customHeight="1">
      <c r="A49" s="1"/>
      <c r="B49" s="27" t="s">
        <v>88</v>
      </c>
      <c r="C49" s="26" t="s">
        <v>540</v>
      </c>
      <c r="D49" s="3"/>
      <c r="E49" s="80">
        <v>0</v>
      </c>
      <c r="F49" s="81">
        <v>0</v>
      </c>
      <c r="G49" s="81">
        <v>0</v>
      </c>
      <c r="H49" s="80">
        <v>0</v>
      </c>
      <c r="I49" s="80">
        <v>0</v>
      </c>
      <c r="J49" s="81">
        <v>0</v>
      </c>
      <c r="K49" s="80">
        <v>0</v>
      </c>
      <c r="L49" s="80">
        <v>0</v>
      </c>
      <c r="M49" s="80">
        <v>0</v>
      </c>
      <c r="N49" s="81">
        <v>0</v>
      </c>
      <c r="O49" s="81">
        <v>0</v>
      </c>
      <c r="P49" s="80">
        <v>0</v>
      </c>
      <c r="Q49" s="80">
        <v>0</v>
      </c>
      <c r="R49" s="97">
        <v>0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5.75" customHeight="1">
      <c r="A50" s="1"/>
      <c r="B50" s="27"/>
      <c r="C50" s="26"/>
      <c r="D50" s="3"/>
      <c r="E50" s="80"/>
      <c r="F50" s="81"/>
      <c r="G50" s="81"/>
      <c r="H50" s="80"/>
      <c r="I50" s="80"/>
      <c r="J50" s="81"/>
      <c r="K50" s="80"/>
      <c r="L50" s="80"/>
      <c r="M50" s="80"/>
      <c r="N50" s="80"/>
      <c r="O50" s="80"/>
      <c r="P50" s="80"/>
      <c r="Q50" s="80"/>
      <c r="R50" s="9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5.75" customHeight="1">
      <c r="A51" s="1"/>
      <c r="B51" s="24" t="s">
        <v>53</v>
      </c>
      <c r="C51" s="26" t="s">
        <v>541</v>
      </c>
      <c r="D51" s="3"/>
      <c r="E51" s="80">
        <v>0</v>
      </c>
      <c r="F51" s="81">
        <v>0</v>
      </c>
      <c r="G51" s="81">
        <v>0</v>
      </c>
      <c r="H51" s="80">
        <v>0</v>
      </c>
      <c r="I51" s="80">
        <v>0</v>
      </c>
      <c r="J51" s="81">
        <v>0</v>
      </c>
      <c r="K51" s="80">
        <v>0</v>
      </c>
      <c r="L51" s="80">
        <v>0</v>
      </c>
      <c r="M51" s="80">
        <v>34390</v>
      </c>
      <c r="N51" s="80">
        <v>0</v>
      </c>
      <c r="O51" s="80">
        <v>0</v>
      </c>
      <c r="P51" s="80">
        <v>0</v>
      </c>
      <c r="Q51" s="80">
        <v>0</v>
      </c>
      <c r="R51" s="97">
        <f>SUM(E51:Q51)</f>
        <v>34390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5.75" customHeight="1">
      <c r="A52" s="1"/>
      <c r="B52" s="24" t="s">
        <v>52</v>
      </c>
      <c r="C52" s="26" t="s">
        <v>517</v>
      </c>
      <c r="D52" s="3"/>
      <c r="E52" s="80"/>
      <c r="F52" s="81"/>
      <c r="G52" s="81"/>
      <c r="H52" s="80"/>
      <c r="I52" s="80"/>
      <c r="J52" s="81"/>
      <c r="K52" s="80"/>
      <c r="L52" s="80"/>
      <c r="M52" s="78"/>
      <c r="N52" s="96"/>
      <c r="O52" s="80"/>
      <c r="P52" s="80"/>
      <c r="Q52" s="80"/>
      <c r="R52" s="98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5.75" customHeight="1">
      <c r="A53" s="1"/>
      <c r="B53" s="27" t="s">
        <v>542</v>
      </c>
      <c r="C53" s="26" t="s">
        <v>543</v>
      </c>
      <c r="D53" s="4" t="s">
        <v>174</v>
      </c>
      <c r="E53" s="80">
        <v>0</v>
      </c>
      <c r="F53" s="81">
        <v>0</v>
      </c>
      <c r="G53" s="81">
        <v>0</v>
      </c>
      <c r="H53" s="80">
        <v>0</v>
      </c>
      <c r="I53" s="80">
        <v>0</v>
      </c>
      <c r="J53" s="81">
        <v>0</v>
      </c>
      <c r="K53" s="80">
        <v>0</v>
      </c>
      <c r="L53" s="80">
        <v>0</v>
      </c>
      <c r="M53" s="96">
        <v>-19984</v>
      </c>
      <c r="N53" s="80">
        <v>0</v>
      </c>
      <c r="O53" s="80">
        <v>0</v>
      </c>
      <c r="P53" s="80">
        <v>0</v>
      </c>
      <c r="Q53" s="80">
        <v>0</v>
      </c>
      <c r="R53" s="98">
        <f>SUM(E53:Q53)</f>
        <v>-19984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5.75" customHeight="1">
      <c r="A54" s="1"/>
      <c r="B54" s="27" t="s">
        <v>544</v>
      </c>
      <c r="C54" s="26" t="s">
        <v>519</v>
      </c>
      <c r="D54" s="4" t="s">
        <v>175</v>
      </c>
      <c r="E54" s="80">
        <v>0</v>
      </c>
      <c r="F54" s="81">
        <v>0</v>
      </c>
      <c r="G54" s="81">
        <v>0</v>
      </c>
      <c r="H54" s="80">
        <v>0</v>
      </c>
      <c r="I54" s="80">
        <v>2488</v>
      </c>
      <c r="J54" s="81">
        <v>0</v>
      </c>
      <c r="K54" s="80">
        <v>8468</v>
      </c>
      <c r="L54" s="80">
        <v>0</v>
      </c>
      <c r="M54" s="96">
        <v>-10956</v>
      </c>
      <c r="N54" s="80">
        <v>0</v>
      </c>
      <c r="O54" s="80">
        <v>0</v>
      </c>
      <c r="P54" s="80">
        <v>0</v>
      </c>
      <c r="Q54" s="80">
        <v>0</v>
      </c>
      <c r="R54" s="99">
        <f>SUM(E54:Q54)</f>
        <v>0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5.75" customHeight="1">
      <c r="A55" s="1"/>
      <c r="B55" s="27" t="s">
        <v>616</v>
      </c>
      <c r="C55" s="26" t="s">
        <v>2</v>
      </c>
      <c r="D55" s="4"/>
      <c r="E55" s="80">
        <v>0</v>
      </c>
      <c r="F55" s="81">
        <v>0</v>
      </c>
      <c r="G55" s="81">
        <v>0</v>
      </c>
      <c r="H55" s="80">
        <v>0</v>
      </c>
      <c r="I55" s="80">
        <v>0</v>
      </c>
      <c r="J55" s="81">
        <v>0</v>
      </c>
      <c r="K55" s="80">
        <v>644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97">
        <f>SUM(E55:Q55)</f>
        <v>644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5.75" customHeight="1">
      <c r="A56" s="1"/>
      <c r="B56" s="24" t="s">
        <v>54</v>
      </c>
      <c r="C56" s="26" t="s">
        <v>521</v>
      </c>
      <c r="D56" s="4"/>
      <c r="E56" s="80"/>
      <c r="F56" s="81"/>
      <c r="G56" s="81"/>
      <c r="H56" s="80"/>
      <c r="I56" s="80"/>
      <c r="J56" s="81"/>
      <c r="K56" s="80"/>
      <c r="L56" s="80"/>
      <c r="M56" s="80"/>
      <c r="N56" s="80"/>
      <c r="O56" s="80"/>
      <c r="P56" s="80"/>
      <c r="Q56" s="80"/>
      <c r="R56" s="99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5.75" customHeight="1">
      <c r="A57" s="1"/>
      <c r="B57" s="27" t="s">
        <v>247</v>
      </c>
      <c r="C57" s="26" t="s">
        <v>522</v>
      </c>
      <c r="D57" s="4"/>
      <c r="E57" s="80">
        <v>0</v>
      </c>
      <c r="F57" s="81">
        <v>0</v>
      </c>
      <c r="G57" s="81">
        <v>0</v>
      </c>
      <c r="H57" s="80">
        <v>0</v>
      </c>
      <c r="I57" s="80">
        <v>0</v>
      </c>
      <c r="J57" s="81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3">
        <v>0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5.75" customHeight="1">
      <c r="A58" s="1"/>
      <c r="B58" s="27" t="s">
        <v>248</v>
      </c>
      <c r="C58" s="26" t="s">
        <v>232</v>
      </c>
      <c r="D58" s="4"/>
      <c r="E58" s="80">
        <v>0</v>
      </c>
      <c r="F58" s="81">
        <v>0</v>
      </c>
      <c r="G58" s="81">
        <v>0</v>
      </c>
      <c r="H58" s="80">
        <v>0</v>
      </c>
      <c r="I58" s="80">
        <v>0</v>
      </c>
      <c r="J58" s="81">
        <v>0</v>
      </c>
      <c r="K58" s="80">
        <v>0</v>
      </c>
      <c r="L58" s="80">
        <v>0</v>
      </c>
      <c r="M58" s="80">
        <v>0</v>
      </c>
      <c r="N58" s="81">
        <v>0</v>
      </c>
      <c r="O58" s="81">
        <v>0</v>
      </c>
      <c r="P58" s="80">
        <v>0</v>
      </c>
      <c r="Q58" s="80">
        <v>0</v>
      </c>
      <c r="R58" s="83">
        <v>0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5.75" customHeight="1">
      <c r="A59" s="1"/>
      <c r="B59" s="27" t="s">
        <v>615</v>
      </c>
      <c r="C59" s="26" t="s">
        <v>233</v>
      </c>
      <c r="D59" s="4"/>
      <c r="E59" s="80">
        <v>0</v>
      </c>
      <c r="F59" s="81">
        <v>0</v>
      </c>
      <c r="G59" s="81">
        <v>0</v>
      </c>
      <c r="H59" s="80">
        <v>0</v>
      </c>
      <c r="I59" s="80">
        <v>0</v>
      </c>
      <c r="J59" s="81">
        <v>0</v>
      </c>
      <c r="K59" s="80">
        <v>0</v>
      </c>
      <c r="L59" s="80">
        <v>0</v>
      </c>
      <c r="M59" s="80">
        <v>0</v>
      </c>
      <c r="N59" s="81">
        <v>0</v>
      </c>
      <c r="O59" s="81">
        <v>0</v>
      </c>
      <c r="P59" s="80">
        <v>0</v>
      </c>
      <c r="Q59" s="80">
        <v>0</v>
      </c>
      <c r="R59" s="83">
        <v>0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ht="15.75" customHeight="1">
      <c r="A60" s="1"/>
      <c r="B60" s="27" t="s">
        <v>617</v>
      </c>
      <c r="C60" s="39" t="s">
        <v>523</v>
      </c>
      <c r="D60" s="4"/>
      <c r="E60" s="80">
        <v>0</v>
      </c>
      <c r="F60" s="81">
        <v>0</v>
      </c>
      <c r="G60" s="81">
        <v>0</v>
      </c>
      <c r="H60" s="80">
        <v>0</v>
      </c>
      <c r="I60" s="80">
        <v>0</v>
      </c>
      <c r="J60" s="81">
        <v>0</v>
      </c>
      <c r="K60" s="80">
        <v>0</v>
      </c>
      <c r="L60" s="80">
        <v>0</v>
      </c>
      <c r="M60" s="80">
        <v>0</v>
      </c>
      <c r="N60" s="81">
        <v>0</v>
      </c>
      <c r="O60" s="81">
        <v>0</v>
      </c>
      <c r="P60" s="80">
        <v>0</v>
      </c>
      <c r="Q60" s="80">
        <v>0</v>
      </c>
      <c r="R60" s="83">
        <v>0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ht="15.75" customHeight="1">
      <c r="A61" s="1"/>
      <c r="B61" s="27" t="s">
        <v>618</v>
      </c>
      <c r="C61" s="40" t="s">
        <v>525</v>
      </c>
      <c r="D61" s="41"/>
      <c r="E61" s="80">
        <v>0</v>
      </c>
      <c r="F61" s="81">
        <v>0</v>
      </c>
      <c r="G61" s="81">
        <v>0</v>
      </c>
      <c r="H61" s="80">
        <v>0</v>
      </c>
      <c r="I61" s="80">
        <v>0</v>
      </c>
      <c r="J61" s="81">
        <v>0</v>
      </c>
      <c r="K61" s="80">
        <v>0</v>
      </c>
      <c r="L61" s="80">
        <v>0</v>
      </c>
      <c r="M61" s="80">
        <v>0</v>
      </c>
      <c r="N61" s="81">
        <v>0</v>
      </c>
      <c r="O61" s="81">
        <v>0</v>
      </c>
      <c r="P61" s="80">
        <v>0</v>
      </c>
      <c r="Q61" s="80">
        <v>0</v>
      </c>
      <c r="R61" s="83">
        <v>0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ht="15.75" customHeight="1">
      <c r="A62" s="1"/>
      <c r="B62" s="27" t="s">
        <v>619</v>
      </c>
      <c r="C62" s="7" t="s">
        <v>527</v>
      </c>
      <c r="D62" s="4"/>
      <c r="E62" s="80">
        <v>0</v>
      </c>
      <c r="F62" s="81">
        <v>0</v>
      </c>
      <c r="G62" s="81">
        <v>0</v>
      </c>
      <c r="H62" s="80">
        <v>0</v>
      </c>
      <c r="I62" s="80">
        <v>0</v>
      </c>
      <c r="J62" s="81">
        <v>0</v>
      </c>
      <c r="K62" s="80">
        <v>0</v>
      </c>
      <c r="L62" s="80">
        <v>0</v>
      </c>
      <c r="M62" s="80">
        <v>0</v>
      </c>
      <c r="N62" s="81">
        <v>0</v>
      </c>
      <c r="O62" s="81">
        <v>0</v>
      </c>
      <c r="P62" s="80">
        <v>0</v>
      </c>
      <c r="Q62" s="80">
        <v>0</v>
      </c>
      <c r="R62" s="83">
        <v>0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5.75" customHeight="1">
      <c r="A63" s="1"/>
      <c r="B63" s="27" t="s">
        <v>620</v>
      </c>
      <c r="C63" s="7" t="s">
        <v>545</v>
      </c>
      <c r="D63" s="4"/>
      <c r="E63" s="80">
        <v>0</v>
      </c>
      <c r="F63" s="81">
        <v>0</v>
      </c>
      <c r="G63" s="81">
        <v>0</v>
      </c>
      <c r="H63" s="80">
        <v>0</v>
      </c>
      <c r="I63" s="80">
        <v>0</v>
      </c>
      <c r="J63" s="81">
        <v>0</v>
      </c>
      <c r="K63" s="80">
        <v>0</v>
      </c>
      <c r="L63" s="80">
        <v>0</v>
      </c>
      <c r="M63" s="80">
        <v>0</v>
      </c>
      <c r="N63" s="81">
        <v>0</v>
      </c>
      <c r="O63" s="81">
        <v>0</v>
      </c>
      <c r="P63" s="80">
        <v>0</v>
      </c>
      <c r="Q63" s="80">
        <v>0</v>
      </c>
      <c r="R63" s="83">
        <v>0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5.75" customHeight="1">
      <c r="A64" s="1"/>
      <c r="B64" s="27" t="s">
        <v>621</v>
      </c>
      <c r="C64" s="26" t="s">
        <v>2</v>
      </c>
      <c r="D64" s="4" t="s">
        <v>178</v>
      </c>
      <c r="E64" s="80">
        <v>0</v>
      </c>
      <c r="F64" s="81">
        <v>0</v>
      </c>
      <c r="G64" s="81">
        <v>0</v>
      </c>
      <c r="H64" s="80">
        <v>0</v>
      </c>
      <c r="I64" s="80">
        <v>0</v>
      </c>
      <c r="J64" s="81">
        <v>0</v>
      </c>
      <c r="K64" s="80">
        <v>0</v>
      </c>
      <c r="L64" s="80">
        <v>0</v>
      </c>
      <c r="M64" s="80">
        <v>0</v>
      </c>
      <c r="N64" s="81">
        <v>0</v>
      </c>
      <c r="O64" s="81">
        <v>0</v>
      </c>
      <c r="P64" s="80">
        <v>0</v>
      </c>
      <c r="Q64" s="80">
        <v>0</v>
      </c>
      <c r="R64" s="83">
        <v>0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5.75" customHeight="1">
      <c r="A65" s="1"/>
      <c r="B65" s="24" t="s">
        <v>55</v>
      </c>
      <c r="C65" s="26" t="s">
        <v>546</v>
      </c>
      <c r="D65" s="4"/>
      <c r="E65" s="80">
        <v>0</v>
      </c>
      <c r="F65" s="81">
        <v>0</v>
      </c>
      <c r="G65" s="79">
        <v>0</v>
      </c>
      <c r="H65" s="78">
        <v>0</v>
      </c>
      <c r="I65" s="78">
        <v>0</v>
      </c>
      <c r="J65" s="81">
        <v>0</v>
      </c>
      <c r="K65" s="78">
        <v>0</v>
      </c>
      <c r="L65" s="78">
        <v>0</v>
      </c>
      <c r="M65" s="80">
        <v>0</v>
      </c>
      <c r="N65" s="81">
        <v>0</v>
      </c>
      <c r="O65" s="79">
        <v>0</v>
      </c>
      <c r="P65" s="80">
        <v>0</v>
      </c>
      <c r="Q65" s="80">
        <v>0</v>
      </c>
      <c r="R65" s="82">
        <v>0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5.75" customHeight="1">
      <c r="A66" s="1"/>
      <c r="B66" s="14"/>
      <c r="C66" s="26"/>
      <c r="D66" s="4"/>
      <c r="E66" s="80"/>
      <c r="F66" s="81"/>
      <c r="G66" s="79"/>
      <c r="H66" s="78"/>
      <c r="I66" s="78"/>
      <c r="J66" s="81"/>
      <c r="K66" s="78"/>
      <c r="L66" s="78"/>
      <c r="M66" s="80"/>
      <c r="N66" s="81"/>
      <c r="O66" s="79"/>
      <c r="P66" s="80"/>
      <c r="Q66" s="80"/>
      <c r="R66" s="82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5.75" customHeight="1">
      <c r="A67" s="2"/>
      <c r="B67" s="32"/>
      <c r="C67" s="42" t="s">
        <v>622</v>
      </c>
      <c r="D67" s="43"/>
      <c r="E67" s="89">
        <f aca="true" t="shared" si="1" ref="E67:R67">SUM(E36,E51,E53:E55)</f>
        <v>60000</v>
      </c>
      <c r="F67" s="90">
        <f t="shared" si="1"/>
        <v>96788</v>
      </c>
      <c r="G67" s="90">
        <f t="shared" si="1"/>
        <v>0</v>
      </c>
      <c r="H67" s="89">
        <f t="shared" si="1"/>
        <v>0</v>
      </c>
      <c r="I67" s="89">
        <f t="shared" si="1"/>
        <v>5741</v>
      </c>
      <c r="J67" s="90">
        <f t="shared" si="1"/>
        <v>0</v>
      </c>
      <c r="K67" s="91">
        <f t="shared" si="1"/>
        <v>21469</v>
      </c>
      <c r="L67" s="91">
        <f t="shared" si="1"/>
        <v>3269</v>
      </c>
      <c r="M67" s="91">
        <f t="shared" si="1"/>
        <v>34390</v>
      </c>
      <c r="N67" s="90">
        <f t="shared" si="1"/>
        <v>0</v>
      </c>
      <c r="O67" s="90">
        <f t="shared" si="1"/>
        <v>0</v>
      </c>
      <c r="P67" s="89">
        <f t="shared" si="1"/>
        <v>0</v>
      </c>
      <c r="Q67" s="89">
        <f t="shared" si="1"/>
        <v>0</v>
      </c>
      <c r="R67" s="93">
        <f t="shared" si="1"/>
        <v>221657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ht="19.5" customHeight="1">
      <c r="A68" s="374"/>
      <c r="B68" s="375"/>
      <c r="C68" s="376"/>
      <c r="D68" s="376"/>
      <c r="E68" s="377"/>
      <c r="F68" s="377"/>
      <c r="G68" s="377"/>
      <c r="H68" s="377"/>
      <c r="I68" s="377"/>
      <c r="J68" s="54"/>
      <c r="K68" s="377"/>
      <c r="L68" s="377"/>
      <c r="M68" s="377"/>
      <c r="N68" s="377"/>
      <c r="O68" s="54"/>
      <c r="P68" s="377"/>
      <c r="Q68" s="377"/>
      <c r="R68" s="378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ht="19.5" customHeight="1">
      <c r="A69" s="379"/>
      <c r="B69" s="380"/>
      <c r="C69" s="37"/>
      <c r="D69" s="37"/>
      <c r="E69" s="95"/>
      <c r="F69" s="95"/>
      <c r="G69" s="95"/>
      <c r="H69" s="95"/>
      <c r="I69" s="95"/>
      <c r="J69" s="57"/>
      <c r="K69" s="95"/>
      <c r="L69" s="95"/>
      <c r="M69" s="95"/>
      <c r="N69" s="95"/>
      <c r="O69" s="57"/>
      <c r="P69" s="95"/>
      <c r="Q69" s="95"/>
      <c r="R69" s="38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9.5" customHeight="1">
      <c r="A70" s="379"/>
      <c r="B70" s="380"/>
      <c r="C70" s="37"/>
      <c r="D70" s="37"/>
      <c r="E70" s="95"/>
      <c r="F70" s="95"/>
      <c r="G70" s="95"/>
      <c r="H70" s="95"/>
      <c r="I70" s="95"/>
      <c r="J70" s="57"/>
      <c r="K70" s="95"/>
      <c r="L70" s="95"/>
      <c r="M70" s="95"/>
      <c r="N70" s="95"/>
      <c r="O70" s="57"/>
      <c r="P70" s="95"/>
      <c r="Q70" s="95"/>
      <c r="R70" s="381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9.5" customHeight="1">
      <c r="A71" s="379"/>
      <c r="B71" s="380"/>
      <c r="C71" s="37"/>
      <c r="D71" s="37"/>
      <c r="E71" s="95"/>
      <c r="F71" s="95"/>
      <c r="G71" s="95"/>
      <c r="H71" s="95"/>
      <c r="I71" s="95"/>
      <c r="J71" s="57"/>
      <c r="K71" s="95"/>
      <c r="L71" s="95"/>
      <c r="M71" s="95"/>
      <c r="N71" s="95"/>
      <c r="O71" s="57"/>
      <c r="P71" s="95"/>
      <c r="Q71" s="95"/>
      <c r="R71" s="381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9.5" customHeight="1">
      <c r="A72" s="379"/>
      <c r="B72" s="380"/>
      <c r="C72" s="37"/>
      <c r="D72" s="37"/>
      <c r="E72" s="95"/>
      <c r="F72" s="369" t="s">
        <v>678</v>
      </c>
      <c r="G72" s="370"/>
      <c r="H72" s="370"/>
      <c r="I72" s="371" t="s">
        <v>679</v>
      </c>
      <c r="J72" s="372"/>
      <c r="K72" s="372"/>
      <c r="L72" s="339" t="s">
        <v>668</v>
      </c>
      <c r="M72" s="341"/>
      <c r="N72" s="370"/>
      <c r="O72" s="342" t="s">
        <v>672</v>
      </c>
      <c r="P72" s="370"/>
      <c r="Q72" s="95"/>
      <c r="R72" s="381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ht="19.5" customHeight="1">
      <c r="A73" s="379"/>
      <c r="B73" s="380"/>
      <c r="C73" s="37"/>
      <c r="D73" s="37"/>
      <c r="E73" s="95"/>
      <c r="F73" s="369" t="s">
        <v>680</v>
      </c>
      <c r="G73" s="370"/>
      <c r="H73" s="370"/>
      <c r="I73" s="371" t="s">
        <v>681</v>
      </c>
      <c r="J73" s="372"/>
      <c r="K73" s="372"/>
      <c r="L73" s="339" t="s">
        <v>670</v>
      </c>
      <c r="M73" s="341"/>
      <c r="N73" s="370"/>
      <c r="O73" s="342" t="s">
        <v>673</v>
      </c>
      <c r="P73" s="370"/>
      <c r="Q73" s="95"/>
      <c r="R73" s="38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ht="19.5" customHeight="1">
      <c r="A74" s="379"/>
      <c r="B74" s="380"/>
      <c r="C74" s="37"/>
      <c r="D74" s="37"/>
      <c r="E74" s="95"/>
      <c r="F74" s="373" t="s">
        <v>671</v>
      </c>
      <c r="G74" s="338"/>
      <c r="H74" s="338"/>
      <c r="I74" s="338"/>
      <c r="J74" s="338"/>
      <c r="K74" s="338"/>
      <c r="L74" s="338"/>
      <c r="M74" s="372"/>
      <c r="N74" s="370"/>
      <c r="O74" s="372"/>
      <c r="P74" s="370"/>
      <c r="Q74" s="95"/>
      <c r="R74" s="381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ht="19.5" customHeight="1">
      <c r="A75" s="382"/>
      <c r="B75" s="383"/>
      <c r="C75" s="384"/>
      <c r="D75" s="384"/>
      <c r="E75" s="385"/>
      <c r="F75" s="385"/>
      <c r="G75" s="385"/>
      <c r="H75" s="385"/>
      <c r="I75" s="385"/>
      <c r="J75" s="386"/>
      <c r="K75" s="385"/>
      <c r="L75" s="385"/>
      <c r="M75" s="385"/>
      <c r="N75" s="385"/>
      <c r="O75" s="386"/>
      <c r="P75" s="385"/>
      <c r="Q75" s="385"/>
      <c r="R75" s="387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2:43" ht="19.5" customHeight="1">
      <c r="B76" s="44"/>
      <c r="C76" s="16"/>
      <c r="D76" s="16"/>
      <c r="E76" s="94"/>
      <c r="F76" s="94"/>
      <c r="G76" s="94"/>
      <c r="H76" s="94"/>
      <c r="I76" s="94"/>
      <c r="K76" s="94"/>
      <c r="L76" s="94"/>
      <c r="M76" s="95"/>
      <c r="N76" s="94"/>
      <c r="P76" s="94"/>
      <c r="Q76" s="94"/>
      <c r="R76" s="94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2:43" ht="19.5" customHeight="1">
      <c r="B77" s="44"/>
      <c r="C77" s="16"/>
      <c r="D77" s="16"/>
      <c r="E77" s="94"/>
      <c r="F77" s="94"/>
      <c r="G77" s="94"/>
      <c r="H77" s="94"/>
      <c r="I77" s="94"/>
      <c r="K77" s="94"/>
      <c r="L77" s="94"/>
      <c r="M77" s="95"/>
      <c r="N77" s="94"/>
      <c r="P77" s="94"/>
      <c r="Q77" s="94"/>
      <c r="R77" s="94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2:43" ht="19.5" customHeight="1">
      <c r="B78" s="44"/>
      <c r="C78" s="16"/>
      <c r="D78" s="16"/>
      <c r="E78" s="94"/>
      <c r="F78" s="94"/>
      <c r="G78" s="94"/>
      <c r="H78" s="94"/>
      <c r="I78" s="94"/>
      <c r="K78" s="94"/>
      <c r="L78" s="94"/>
      <c r="M78" s="95"/>
      <c r="N78" s="94"/>
      <c r="P78" s="94"/>
      <c r="Q78" s="94"/>
      <c r="R78" s="94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2:43" ht="19.5" customHeight="1">
      <c r="B79" s="44"/>
      <c r="C79" s="16"/>
      <c r="D79" s="16"/>
      <c r="E79" s="94"/>
      <c r="F79" s="94"/>
      <c r="G79" s="94"/>
      <c r="H79" s="94"/>
      <c r="I79" s="94"/>
      <c r="K79" s="94"/>
      <c r="L79" s="94"/>
      <c r="M79" s="95"/>
      <c r="N79" s="94"/>
      <c r="P79" s="94"/>
      <c r="Q79" s="94"/>
      <c r="R79" s="94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2:43" ht="19.5" customHeight="1">
      <c r="B80" s="44"/>
      <c r="C80" s="16"/>
      <c r="D80" s="16"/>
      <c r="E80" s="94"/>
      <c r="F80" s="94"/>
      <c r="G80" s="94"/>
      <c r="H80" s="94"/>
      <c r="I80" s="94"/>
      <c r="K80" s="94"/>
      <c r="L80" s="94"/>
      <c r="M80" s="95"/>
      <c r="N80" s="94"/>
      <c r="P80" s="94"/>
      <c r="Q80" s="94"/>
      <c r="R80" s="94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2:43" ht="19.5" customHeight="1">
      <c r="B81" s="44"/>
      <c r="C81" s="16"/>
      <c r="D81" s="16"/>
      <c r="E81" s="94"/>
      <c r="F81" s="94"/>
      <c r="G81" s="94"/>
      <c r="H81" s="94"/>
      <c r="I81" s="94"/>
      <c r="K81" s="94"/>
      <c r="L81" s="94"/>
      <c r="M81" s="95"/>
      <c r="N81" s="94"/>
      <c r="P81" s="94"/>
      <c r="Q81" s="94"/>
      <c r="R81" s="94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2:43" ht="19.5" customHeight="1">
      <c r="B82" s="44"/>
      <c r="C82" s="16"/>
      <c r="D82" s="16"/>
      <c r="E82" s="94"/>
      <c r="F82" s="94"/>
      <c r="G82" s="94"/>
      <c r="H82" s="94"/>
      <c r="I82" s="94"/>
      <c r="K82" s="94"/>
      <c r="L82" s="94"/>
      <c r="M82" s="95"/>
      <c r="N82" s="94"/>
      <c r="P82" s="94"/>
      <c r="Q82" s="94"/>
      <c r="R82" s="94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2:43" ht="19.5" customHeight="1">
      <c r="B83" s="44"/>
      <c r="C83" s="16"/>
      <c r="D83" s="16"/>
      <c r="E83" s="94"/>
      <c r="F83" s="94"/>
      <c r="G83" s="94"/>
      <c r="H83" s="94"/>
      <c r="I83" s="94"/>
      <c r="K83" s="94"/>
      <c r="L83" s="94"/>
      <c r="M83" s="95"/>
      <c r="N83" s="94"/>
      <c r="P83" s="94"/>
      <c r="Q83" s="94"/>
      <c r="R83" s="94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2:43" ht="19.5" customHeight="1">
      <c r="B84" s="44"/>
      <c r="C84" s="16"/>
      <c r="D84" s="16"/>
      <c r="E84" s="94"/>
      <c r="F84" s="94"/>
      <c r="G84" s="94"/>
      <c r="H84" s="94"/>
      <c r="I84" s="94"/>
      <c r="K84" s="94"/>
      <c r="L84" s="94"/>
      <c r="M84" s="95"/>
      <c r="N84" s="94"/>
      <c r="P84" s="94"/>
      <c r="Q84" s="94"/>
      <c r="R84" s="94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2:43" ht="19.5" customHeight="1">
      <c r="B85" s="44"/>
      <c r="C85" s="16"/>
      <c r="D85" s="16"/>
      <c r="E85" s="94"/>
      <c r="F85" s="94"/>
      <c r="G85" s="94"/>
      <c r="H85" s="94"/>
      <c r="I85" s="94"/>
      <c r="K85" s="94"/>
      <c r="L85" s="94"/>
      <c r="M85" s="95"/>
      <c r="N85" s="94"/>
      <c r="P85" s="94"/>
      <c r="Q85" s="94"/>
      <c r="R85" s="94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2:43" ht="19.5" customHeight="1">
      <c r="B86" s="44"/>
      <c r="C86" s="16"/>
      <c r="D86" s="16"/>
      <c r="E86" s="94"/>
      <c r="F86" s="94"/>
      <c r="G86" s="94"/>
      <c r="H86" s="94"/>
      <c r="I86" s="94"/>
      <c r="K86" s="94"/>
      <c r="L86" s="94"/>
      <c r="M86" s="95"/>
      <c r="N86" s="94"/>
      <c r="P86" s="94"/>
      <c r="Q86" s="94"/>
      <c r="R86" s="94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2:4" ht="19.5" customHeight="1">
      <c r="B87" s="44"/>
      <c r="C87" s="16"/>
      <c r="D87" s="16"/>
    </row>
    <row r="88" spans="2:4" ht="19.5" customHeight="1">
      <c r="B88" s="44"/>
      <c r="C88" s="16"/>
      <c r="D88" s="16"/>
    </row>
    <row r="89" spans="2:4" ht="19.5" customHeight="1">
      <c r="B89" s="44"/>
      <c r="C89" s="16"/>
      <c r="D89" s="16"/>
    </row>
    <row r="90" spans="2:4" ht="19.5" customHeight="1">
      <c r="B90" s="44"/>
      <c r="C90" s="16"/>
      <c r="D90" s="16"/>
    </row>
    <row r="91" spans="2:4" ht="19.5" customHeight="1">
      <c r="B91" s="44"/>
      <c r="C91" s="16"/>
      <c r="D91" s="16"/>
    </row>
    <row r="92" spans="2:4" ht="19.5" customHeight="1">
      <c r="B92" s="44"/>
      <c r="C92" s="16"/>
      <c r="D92" s="16"/>
    </row>
    <row r="93" spans="2:4" ht="19.5" customHeight="1">
      <c r="B93" s="44"/>
      <c r="C93" s="16"/>
      <c r="D93" s="16"/>
    </row>
    <row r="94" spans="2:4" ht="19.5" customHeight="1">
      <c r="B94" s="44"/>
      <c r="C94" s="16"/>
      <c r="D94" s="16"/>
    </row>
    <row r="95" spans="2:4" ht="19.5" customHeight="1">
      <c r="B95" s="44"/>
      <c r="C95" s="16"/>
      <c r="D95" s="16"/>
    </row>
    <row r="96" spans="2:4" ht="19.5" customHeight="1">
      <c r="B96" s="44"/>
      <c r="C96" s="16"/>
      <c r="D96" s="16"/>
    </row>
    <row r="97" spans="2:4" ht="19.5" customHeight="1">
      <c r="B97" s="44"/>
      <c r="C97" s="16"/>
      <c r="D97" s="16"/>
    </row>
  </sheetData>
  <mergeCells count="5">
    <mergeCell ref="C6:C8"/>
    <mergeCell ref="C1:J1"/>
    <mergeCell ref="B2:R2"/>
    <mergeCell ref="B3:R3"/>
    <mergeCell ref="B4:R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  <headerFooter alignWithMargins="0">
    <oddFooter>&amp;C&amp;"Times New Roman,Normal"Ekteki dipnotlar bu mali tabloların tamamlayıcısıdır.
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281" customWidth="1"/>
    <col min="2" max="2" width="9.140625" style="281" customWidth="1"/>
    <col min="3" max="3" width="89.140625" style="281" customWidth="1"/>
    <col min="4" max="4" width="9.140625" style="281" customWidth="1"/>
    <col min="5" max="6" width="24.7109375" style="318" bestFit="1" customWidth="1"/>
    <col min="7" max="16384" width="9.140625" style="281" customWidth="1"/>
  </cols>
  <sheetData>
    <row r="1" spans="1:16" ht="12.75" customHeight="1">
      <c r="A1" s="275"/>
      <c r="B1" s="276"/>
      <c r="C1" s="277"/>
      <c r="D1" s="277"/>
      <c r="E1" s="278"/>
      <c r="F1" s="279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3.5">
      <c r="A2" s="282"/>
      <c r="B2" s="445" t="s">
        <v>627</v>
      </c>
      <c r="C2" s="446"/>
      <c r="D2" s="446"/>
      <c r="E2" s="446"/>
      <c r="F2" s="447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ht="12.75" customHeight="1">
      <c r="A3" s="283"/>
      <c r="B3" s="284"/>
      <c r="C3" s="285"/>
      <c r="D3" s="285"/>
      <c r="E3" s="286"/>
      <c r="F3" s="287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 ht="18.75" customHeight="1">
      <c r="A4" s="288"/>
      <c r="B4" s="289"/>
      <c r="C4" s="290"/>
      <c r="D4" s="291"/>
      <c r="E4" s="448" t="s">
        <v>333</v>
      </c>
      <c r="F4" s="449"/>
      <c r="G4" s="280"/>
      <c r="H4" s="280"/>
      <c r="I4" s="280"/>
      <c r="J4" s="280"/>
      <c r="K4" s="280"/>
      <c r="L4" s="280"/>
      <c r="M4" s="280"/>
      <c r="N4" s="280"/>
      <c r="O4" s="280"/>
      <c r="P4" s="280"/>
    </row>
    <row r="5" spans="1:6" ht="13.5">
      <c r="A5" s="292"/>
      <c r="B5" s="293"/>
      <c r="C5" s="294"/>
      <c r="D5" s="295"/>
      <c r="E5" s="271" t="s">
        <v>645</v>
      </c>
      <c r="F5" s="272" t="s">
        <v>646</v>
      </c>
    </row>
    <row r="6" spans="1:6" ht="27">
      <c r="A6" s="292"/>
      <c r="B6" s="293"/>
      <c r="C6" s="294"/>
      <c r="D6" s="295"/>
      <c r="E6" s="273" t="s">
        <v>649</v>
      </c>
      <c r="F6" s="274" t="s">
        <v>649</v>
      </c>
    </row>
    <row r="7" spans="1:6" ht="15.75" customHeight="1">
      <c r="A7" s="296"/>
      <c r="B7" s="297"/>
      <c r="C7" s="298"/>
      <c r="D7" s="299" t="s">
        <v>172</v>
      </c>
      <c r="E7" s="123" t="s">
        <v>634</v>
      </c>
      <c r="F7" s="123" t="s">
        <v>635</v>
      </c>
    </row>
    <row r="8" spans="1:6" ht="18.75" customHeight="1">
      <c r="A8" s="292"/>
      <c r="B8" s="293"/>
      <c r="C8" s="293"/>
      <c r="D8" s="300"/>
      <c r="E8" s="301"/>
      <c r="F8" s="301"/>
    </row>
    <row r="9" spans="1:6" ht="13.5">
      <c r="A9" s="292"/>
      <c r="B9" s="302" t="s">
        <v>547</v>
      </c>
      <c r="C9" s="302" t="s">
        <v>548</v>
      </c>
      <c r="D9" s="303"/>
      <c r="E9" s="304"/>
      <c r="F9" s="305"/>
    </row>
    <row r="10" spans="1:6" ht="12.75" customHeight="1">
      <c r="A10" s="292"/>
      <c r="B10" s="302"/>
      <c r="C10" s="302"/>
      <c r="D10" s="303"/>
      <c r="E10" s="304"/>
      <c r="F10" s="305"/>
    </row>
    <row r="11" spans="1:6" ht="13.5">
      <c r="A11" s="292"/>
      <c r="B11" s="306" t="s">
        <v>75</v>
      </c>
      <c r="C11" s="293" t="s">
        <v>549</v>
      </c>
      <c r="D11" s="303"/>
      <c r="E11" s="307">
        <f>SUM(E13:E22)</f>
        <v>23263</v>
      </c>
      <c r="F11" s="307">
        <f>SUM(F13:F22)</f>
        <v>37047</v>
      </c>
    </row>
    <row r="12" spans="1:6" ht="12.75" customHeight="1">
      <c r="A12" s="292"/>
      <c r="B12" s="302"/>
      <c r="C12" s="293"/>
      <c r="D12" s="303"/>
      <c r="E12" s="307"/>
      <c r="F12" s="307"/>
    </row>
    <row r="13" spans="1:6" ht="13.5">
      <c r="A13" s="292"/>
      <c r="B13" s="306" t="s">
        <v>115</v>
      </c>
      <c r="C13" s="293" t="s">
        <v>550</v>
      </c>
      <c r="D13" s="303"/>
      <c r="E13" s="308">
        <v>5831</v>
      </c>
      <c r="F13" s="308">
        <v>32738</v>
      </c>
    </row>
    <row r="14" spans="1:6" ht="13.5">
      <c r="A14" s="292"/>
      <c r="B14" s="306" t="s">
        <v>118</v>
      </c>
      <c r="C14" s="293" t="s">
        <v>551</v>
      </c>
      <c r="D14" s="303"/>
      <c r="E14" s="309">
        <v>-29</v>
      </c>
      <c r="F14" s="309">
        <v>-7</v>
      </c>
    </row>
    <row r="15" spans="1:6" ht="13.5">
      <c r="A15" s="292"/>
      <c r="B15" s="306" t="s">
        <v>121</v>
      </c>
      <c r="C15" s="293" t="s">
        <v>552</v>
      </c>
      <c r="D15" s="303"/>
      <c r="E15" s="308">
        <v>0</v>
      </c>
      <c r="F15" s="308">
        <v>0</v>
      </c>
    </row>
    <row r="16" spans="1:6" ht="13.5">
      <c r="A16" s="292"/>
      <c r="B16" s="306" t="s">
        <v>122</v>
      </c>
      <c r="C16" s="293" t="s">
        <v>72</v>
      </c>
      <c r="D16" s="303"/>
      <c r="E16" s="308">
        <v>2104</v>
      </c>
      <c r="F16" s="308">
        <v>2414</v>
      </c>
    </row>
    <row r="17" spans="1:6" ht="13.5">
      <c r="A17" s="292"/>
      <c r="B17" s="306" t="s">
        <v>553</v>
      </c>
      <c r="C17" s="293" t="s">
        <v>554</v>
      </c>
      <c r="D17" s="303"/>
      <c r="E17" s="308">
        <v>29432</v>
      </c>
      <c r="F17" s="308">
        <v>23796</v>
      </c>
    </row>
    <row r="18" spans="1:6" ht="13.5">
      <c r="A18" s="292"/>
      <c r="B18" s="306" t="s">
        <v>553</v>
      </c>
      <c r="C18" s="293" t="s">
        <v>555</v>
      </c>
      <c r="D18" s="303"/>
      <c r="E18" s="308">
        <v>0</v>
      </c>
      <c r="F18" s="308">
        <v>0</v>
      </c>
    </row>
    <row r="19" spans="1:6" ht="13.5">
      <c r="A19" s="292"/>
      <c r="B19" s="306" t="s">
        <v>556</v>
      </c>
      <c r="C19" s="293" t="s">
        <v>557</v>
      </c>
      <c r="D19" s="303"/>
      <c r="E19" s="309">
        <v>-10308</v>
      </c>
      <c r="F19" s="308">
        <v>9534</v>
      </c>
    </row>
    <row r="20" spans="1:6" ht="13.5">
      <c r="A20" s="292"/>
      <c r="B20" s="306" t="s">
        <v>558</v>
      </c>
      <c r="C20" s="293" t="s">
        <v>559</v>
      </c>
      <c r="D20" s="303"/>
      <c r="E20" s="309">
        <v>-217</v>
      </c>
      <c r="F20" s="308">
        <v>244</v>
      </c>
    </row>
    <row r="21" spans="1:6" ht="13.5">
      <c r="A21" s="292"/>
      <c r="B21" s="306" t="s">
        <v>560</v>
      </c>
      <c r="C21" s="293" t="s">
        <v>561</v>
      </c>
      <c r="D21" s="303"/>
      <c r="E21" s="308">
        <v>0</v>
      </c>
      <c r="F21" s="308">
        <v>0</v>
      </c>
    </row>
    <row r="22" spans="1:6" ht="13.5">
      <c r="A22" s="292"/>
      <c r="B22" s="306" t="s">
        <v>562</v>
      </c>
      <c r="C22" s="293" t="s">
        <v>495</v>
      </c>
      <c r="D22" s="319" t="s">
        <v>171</v>
      </c>
      <c r="E22" s="309">
        <v>-3550</v>
      </c>
      <c r="F22" s="309">
        <v>-31672</v>
      </c>
    </row>
    <row r="23" spans="1:6" ht="12.75" customHeight="1">
      <c r="A23" s="292"/>
      <c r="B23" s="293"/>
      <c r="C23" s="293"/>
      <c r="D23" s="303"/>
      <c r="E23" s="307"/>
      <c r="F23" s="307"/>
    </row>
    <row r="24" spans="1:6" ht="13.5">
      <c r="A24" s="292"/>
      <c r="B24" s="306" t="s">
        <v>74</v>
      </c>
      <c r="C24" s="293" t="s">
        <v>563</v>
      </c>
      <c r="D24" s="303"/>
      <c r="E24" s="307">
        <f>SUM(E26:E34)</f>
        <v>50397</v>
      </c>
      <c r="F24" s="307">
        <f>SUM(F26:F34)</f>
        <v>7264</v>
      </c>
    </row>
    <row r="25" spans="1:6" ht="12.75" customHeight="1">
      <c r="A25" s="292"/>
      <c r="B25" s="293"/>
      <c r="C25" s="293"/>
      <c r="D25" s="303"/>
      <c r="E25" s="307"/>
      <c r="F25" s="307"/>
    </row>
    <row r="26" spans="1:8" ht="13.5">
      <c r="A26" s="292"/>
      <c r="B26" s="306" t="s">
        <v>564</v>
      </c>
      <c r="C26" s="293" t="s">
        <v>565</v>
      </c>
      <c r="D26" s="303"/>
      <c r="E26" s="309">
        <v>-27</v>
      </c>
      <c r="F26" s="309">
        <v>-611</v>
      </c>
      <c r="G26" s="335"/>
      <c r="H26" s="315"/>
    </row>
    <row r="27" spans="1:6" ht="13.5">
      <c r="A27" s="292"/>
      <c r="B27" s="306" t="s">
        <v>566</v>
      </c>
      <c r="C27" s="293" t="s">
        <v>567</v>
      </c>
      <c r="D27" s="303"/>
      <c r="E27" s="309">
        <v>-5181</v>
      </c>
      <c r="F27" s="309">
        <v>-8504</v>
      </c>
    </row>
    <row r="28" spans="1:6" ht="13.5">
      <c r="A28" s="292"/>
      <c r="B28" s="306" t="s">
        <v>568</v>
      </c>
      <c r="C28" s="293" t="s">
        <v>569</v>
      </c>
      <c r="D28" s="303"/>
      <c r="E28" s="309">
        <v>-5203</v>
      </c>
      <c r="F28" s="309">
        <v>-9511</v>
      </c>
    </row>
    <row r="29" spans="1:6" ht="13.5">
      <c r="A29" s="292"/>
      <c r="B29" s="310" t="s">
        <v>570</v>
      </c>
      <c r="C29" s="293" t="s">
        <v>571</v>
      </c>
      <c r="D29" s="303"/>
      <c r="E29" s="308">
        <v>15858</v>
      </c>
      <c r="F29" s="308">
        <v>42283</v>
      </c>
    </row>
    <row r="30" spans="1:6" ht="13.5">
      <c r="A30" s="292"/>
      <c r="B30" s="306" t="s">
        <v>572</v>
      </c>
      <c r="C30" s="293" t="s">
        <v>573</v>
      </c>
      <c r="D30" s="308"/>
      <c r="E30" s="308">
        <v>0</v>
      </c>
      <c r="F30" s="308">
        <v>0</v>
      </c>
    </row>
    <row r="31" spans="1:6" ht="13.5">
      <c r="A31" s="292"/>
      <c r="B31" s="306" t="s">
        <v>574</v>
      </c>
      <c r="C31" s="293" t="s">
        <v>575</v>
      </c>
      <c r="D31" s="303"/>
      <c r="E31" s="308">
        <v>0</v>
      </c>
      <c r="F31" s="308">
        <v>0</v>
      </c>
    </row>
    <row r="32" spans="1:6" ht="13.5">
      <c r="A32" s="292"/>
      <c r="B32" s="306" t="s">
        <v>576</v>
      </c>
      <c r="C32" s="293" t="s">
        <v>577</v>
      </c>
      <c r="D32" s="303"/>
      <c r="E32" s="308">
        <v>0</v>
      </c>
      <c r="F32" s="308">
        <v>0</v>
      </c>
    </row>
    <row r="33" spans="1:6" ht="13.5">
      <c r="A33" s="292"/>
      <c r="B33" s="306" t="s">
        <v>578</v>
      </c>
      <c r="C33" s="293" t="s">
        <v>579</v>
      </c>
      <c r="D33" s="303"/>
      <c r="E33" s="308">
        <v>0</v>
      </c>
      <c r="F33" s="308">
        <v>0</v>
      </c>
    </row>
    <row r="34" spans="1:6" ht="13.5">
      <c r="A34" s="292"/>
      <c r="B34" s="306" t="s">
        <v>580</v>
      </c>
      <c r="C34" s="293" t="s">
        <v>581</v>
      </c>
      <c r="D34" s="319" t="s">
        <v>171</v>
      </c>
      <c r="E34" s="308">
        <v>44950</v>
      </c>
      <c r="F34" s="309">
        <v>-16393</v>
      </c>
    </row>
    <row r="35" spans="1:6" ht="12.75" customHeight="1">
      <c r="A35" s="292"/>
      <c r="B35" s="302"/>
      <c r="C35" s="293"/>
      <c r="D35" s="311"/>
      <c r="E35" s="307"/>
      <c r="F35" s="307"/>
    </row>
    <row r="36" spans="1:6" ht="13.5">
      <c r="A36" s="292"/>
      <c r="B36" s="302" t="s">
        <v>43</v>
      </c>
      <c r="C36" s="293" t="s">
        <v>582</v>
      </c>
      <c r="D36" s="303"/>
      <c r="E36" s="307">
        <f>E11+E24</f>
        <v>73660</v>
      </c>
      <c r="F36" s="307">
        <f>F11+F24</f>
        <v>44311</v>
      </c>
    </row>
    <row r="37" spans="1:6" ht="12.75" customHeight="1">
      <c r="A37" s="292"/>
      <c r="B37" s="302"/>
      <c r="C37" s="293"/>
      <c r="D37" s="311"/>
      <c r="E37" s="307"/>
      <c r="F37" s="307"/>
    </row>
    <row r="38" spans="1:6" ht="13.5">
      <c r="A38" s="292"/>
      <c r="B38" s="302" t="s">
        <v>583</v>
      </c>
      <c r="C38" s="302" t="s">
        <v>584</v>
      </c>
      <c r="D38" s="311"/>
      <c r="E38" s="307"/>
      <c r="F38" s="307"/>
    </row>
    <row r="39" spans="1:6" ht="12.75" customHeight="1">
      <c r="A39" s="292"/>
      <c r="B39" s="293"/>
      <c r="C39" s="293"/>
      <c r="D39" s="311"/>
      <c r="E39" s="307"/>
      <c r="F39" s="307"/>
    </row>
    <row r="40" spans="1:6" ht="13.5">
      <c r="A40" s="292"/>
      <c r="B40" s="302" t="s">
        <v>51</v>
      </c>
      <c r="C40" s="293" t="s">
        <v>585</v>
      </c>
      <c r="D40" s="303"/>
      <c r="E40" s="307">
        <f>SUM(E42:E51)</f>
        <v>1925</v>
      </c>
      <c r="F40" s="312">
        <f>SUM(F42:F51)</f>
        <v>-31787</v>
      </c>
    </row>
    <row r="41" spans="1:6" ht="12.75" customHeight="1">
      <c r="A41" s="292"/>
      <c r="B41" s="293"/>
      <c r="C41" s="293"/>
      <c r="D41" s="311"/>
      <c r="E41" s="307"/>
      <c r="F41" s="307"/>
    </row>
    <row r="42" spans="1:6" ht="13.5">
      <c r="A42" s="292"/>
      <c r="B42" s="313" t="s">
        <v>79</v>
      </c>
      <c r="C42" s="293" t="s">
        <v>586</v>
      </c>
      <c r="D42" s="319" t="s">
        <v>173</v>
      </c>
      <c r="E42" s="308">
        <v>0</v>
      </c>
      <c r="F42" s="314">
        <v>-2028</v>
      </c>
    </row>
    <row r="43" spans="1:6" ht="13.5">
      <c r="A43" s="292"/>
      <c r="B43" s="313" t="s">
        <v>80</v>
      </c>
      <c r="C43" s="293" t="s">
        <v>587</v>
      </c>
      <c r="D43" s="319" t="s">
        <v>174</v>
      </c>
      <c r="E43" s="308">
        <v>0</v>
      </c>
      <c r="F43" s="308">
        <v>0</v>
      </c>
    </row>
    <row r="44" spans="1:6" ht="13.5">
      <c r="A44" s="292"/>
      <c r="B44" s="313" t="s">
        <v>81</v>
      </c>
      <c r="C44" s="293" t="s">
        <v>588</v>
      </c>
      <c r="D44" s="303"/>
      <c r="E44" s="309">
        <v>-385</v>
      </c>
      <c r="F44" s="314">
        <v>-133</v>
      </c>
    </row>
    <row r="45" spans="1:6" ht="13.5">
      <c r="A45" s="292"/>
      <c r="B45" s="313" t="s">
        <v>139</v>
      </c>
      <c r="C45" s="293" t="s">
        <v>589</v>
      </c>
      <c r="D45" s="303"/>
      <c r="E45" s="308">
        <v>1</v>
      </c>
      <c r="F45" s="308">
        <v>4</v>
      </c>
    </row>
    <row r="46" spans="1:6" ht="13.5">
      <c r="A46" s="292"/>
      <c r="B46" s="313" t="s">
        <v>140</v>
      </c>
      <c r="C46" s="142" t="s">
        <v>590</v>
      </c>
      <c r="D46" s="303"/>
      <c r="E46" s="308">
        <v>0</v>
      </c>
      <c r="F46" s="308">
        <v>0</v>
      </c>
    </row>
    <row r="47" spans="1:6" ht="13.5">
      <c r="A47" s="292"/>
      <c r="B47" s="313" t="s">
        <v>591</v>
      </c>
      <c r="C47" s="142" t="s">
        <v>592</v>
      </c>
      <c r="D47" s="303"/>
      <c r="E47" s="308">
        <v>0</v>
      </c>
      <c r="F47" s="308">
        <v>0</v>
      </c>
    </row>
    <row r="48" spans="1:6" ht="13.5">
      <c r="A48" s="292"/>
      <c r="B48" s="313" t="s">
        <v>593</v>
      </c>
      <c r="C48" s="293" t="s">
        <v>594</v>
      </c>
      <c r="D48" s="303"/>
      <c r="E48" s="309">
        <v>-40084</v>
      </c>
      <c r="F48" s="314">
        <v>-106982</v>
      </c>
    </row>
    <row r="49" spans="1:6" ht="13.5">
      <c r="A49" s="292"/>
      <c r="B49" s="313" t="s">
        <v>595</v>
      </c>
      <c r="C49" s="293" t="s">
        <v>596</v>
      </c>
      <c r="D49" s="303"/>
      <c r="E49" s="308">
        <v>42393</v>
      </c>
      <c r="F49" s="308">
        <v>77352</v>
      </c>
    </row>
    <row r="50" spans="1:6" ht="13.5">
      <c r="A50" s="292"/>
      <c r="B50" s="313" t="s">
        <v>597</v>
      </c>
      <c r="C50" s="293" t="s">
        <v>561</v>
      </c>
      <c r="D50" s="303"/>
      <c r="E50" s="308">
        <v>0</v>
      </c>
      <c r="F50" s="308">
        <v>0</v>
      </c>
    </row>
    <row r="51" spans="1:6" ht="13.5">
      <c r="A51" s="292"/>
      <c r="B51" s="313" t="s">
        <v>598</v>
      </c>
      <c r="C51" s="293" t="s">
        <v>495</v>
      </c>
      <c r="D51" s="303"/>
      <c r="E51" s="308">
        <v>0</v>
      </c>
      <c r="F51" s="308">
        <v>0</v>
      </c>
    </row>
    <row r="52" spans="1:6" ht="12.75" customHeight="1">
      <c r="A52" s="292"/>
      <c r="B52" s="293"/>
      <c r="C52" s="293"/>
      <c r="D52" s="303"/>
      <c r="E52" s="307"/>
      <c r="F52" s="307"/>
    </row>
    <row r="53" spans="1:6" ht="13.5">
      <c r="A53" s="292"/>
      <c r="B53" s="302" t="s">
        <v>599</v>
      </c>
      <c r="C53" s="302" t="s">
        <v>600</v>
      </c>
      <c r="D53" s="303"/>
      <c r="E53" s="307"/>
      <c r="F53" s="307"/>
    </row>
    <row r="54" spans="1:6" ht="12.75" customHeight="1">
      <c r="A54" s="292"/>
      <c r="B54" s="293"/>
      <c r="C54" s="293"/>
      <c r="D54" s="303"/>
      <c r="E54" s="307"/>
      <c r="F54" s="307"/>
    </row>
    <row r="55" spans="1:6" ht="13.5">
      <c r="A55" s="292"/>
      <c r="B55" s="302" t="s">
        <v>50</v>
      </c>
      <c r="C55" s="293" t="s">
        <v>601</v>
      </c>
      <c r="D55" s="303"/>
      <c r="E55" s="312">
        <f>SUM(E57:E63)</f>
        <v>-19984</v>
      </c>
      <c r="F55" s="312">
        <f>SUM(F57:F63)</f>
        <v>-20614</v>
      </c>
    </row>
    <row r="56" spans="1:6" ht="12.75" customHeight="1">
      <c r="A56" s="292"/>
      <c r="B56" s="302"/>
      <c r="C56" s="293"/>
      <c r="D56" s="303"/>
      <c r="E56" s="307"/>
      <c r="F56" s="307"/>
    </row>
    <row r="57" spans="1:6" ht="13.5">
      <c r="A57" s="292"/>
      <c r="B57" s="313" t="s">
        <v>82</v>
      </c>
      <c r="C57" s="293" t="s">
        <v>602</v>
      </c>
      <c r="D57" s="303"/>
      <c r="E57" s="308">
        <v>0</v>
      </c>
      <c r="F57" s="308">
        <v>0</v>
      </c>
    </row>
    <row r="58" spans="1:6" ht="13.5">
      <c r="A58" s="292"/>
      <c r="B58" s="313" t="s">
        <v>85</v>
      </c>
      <c r="C58" s="293" t="s">
        <v>603</v>
      </c>
      <c r="D58" s="303"/>
      <c r="E58" s="308">
        <v>0</v>
      </c>
      <c r="F58" s="308">
        <v>0</v>
      </c>
    </row>
    <row r="59" spans="1:6" ht="16.5">
      <c r="A59" s="292"/>
      <c r="B59" s="313" t="s">
        <v>604</v>
      </c>
      <c r="C59" s="293" t="s">
        <v>650</v>
      </c>
      <c r="D59" s="303"/>
      <c r="E59" s="308">
        <v>0</v>
      </c>
      <c r="F59" s="308">
        <v>0</v>
      </c>
    </row>
    <row r="60" spans="1:6" ht="16.5">
      <c r="A60" s="292"/>
      <c r="B60" s="313" t="s">
        <v>605</v>
      </c>
      <c r="C60" s="293" t="s">
        <v>651</v>
      </c>
      <c r="D60" s="303"/>
      <c r="E60" s="314">
        <v>-19984</v>
      </c>
      <c r="F60" s="314">
        <v>-20614</v>
      </c>
    </row>
    <row r="61" spans="1:6" ht="13.5">
      <c r="A61" s="292"/>
      <c r="B61" s="313" t="s">
        <v>606</v>
      </c>
      <c r="C61" s="293" t="s">
        <v>607</v>
      </c>
      <c r="D61" s="303"/>
      <c r="E61" s="308">
        <v>0</v>
      </c>
      <c r="F61" s="308">
        <v>0</v>
      </c>
    </row>
    <row r="62" spans="1:6" ht="13.5">
      <c r="A62" s="292"/>
      <c r="B62" s="313" t="s">
        <v>608</v>
      </c>
      <c r="C62" s="293" t="s">
        <v>561</v>
      </c>
      <c r="D62" s="303"/>
      <c r="E62" s="308">
        <v>0</v>
      </c>
      <c r="F62" s="308">
        <v>0</v>
      </c>
    </row>
    <row r="63" spans="1:6" ht="13.5">
      <c r="A63" s="292"/>
      <c r="B63" s="313" t="s">
        <v>609</v>
      </c>
      <c r="C63" s="293" t="s">
        <v>495</v>
      </c>
      <c r="D63" s="319" t="s">
        <v>171</v>
      </c>
      <c r="E63" s="308">
        <v>0</v>
      </c>
      <c r="F63" s="308">
        <v>0</v>
      </c>
    </row>
    <row r="64" spans="1:6" ht="12.75" customHeight="1">
      <c r="A64" s="292"/>
      <c r="B64" s="306"/>
      <c r="C64" s="293"/>
      <c r="D64" s="320"/>
      <c r="E64" s="307"/>
      <c r="F64" s="307"/>
    </row>
    <row r="65" spans="1:6" ht="13.5">
      <c r="A65" s="292"/>
      <c r="B65" s="302" t="s">
        <v>49</v>
      </c>
      <c r="C65" s="293" t="s">
        <v>610</v>
      </c>
      <c r="D65" s="319" t="s">
        <v>171</v>
      </c>
      <c r="E65" s="307">
        <v>61</v>
      </c>
      <c r="F65" s="307">
        <v>26</v>
      </c>
    </row>
    <row r="66" spans="1:6" ht="12.75" customHeight="1">
      <c r="A66" s="292"/>
      <c r="B66" s="293"/>
      <c r="C66" s="293"/>
      <c r="D66" s="311"/>
      <c r="E66" s="307"/>
      <c r="F66" s="307"/>
    </row>
    <row r="67" spans="1:6" ht="13.5">
      <c r="A67" s="292"/>
      <c r="B67" s="302" t="s">
        <v>48</v>
      </c>
      <c r="C67" s="293" t="s">
        <v>611</v>
      </c>
      <c r="D67" s="303"/>
      <c r="E67" s="307">
        <f>E65+E55+E40+E11+E24</f>
        <v>55662</v>
      </c>
      <c r="F67" s="312">
        <f>F65+F55+F40+F11+F24</f>
        <v>-8064</v>
      </c>
    </row>
    <row r="68" spans="1:6" ht="12.75" customHeight="1">
      <c r="A68" s="292"/>
      <c r="B68" s="302"/>
      <c r="C68" s="302"/>
      <c r="D68" s="303"/>
      <c r="E68" s="307"/>
      <c r="F68" s="307"/>
    </row>
    <row r="69" spans="1:6" ht="16.5">
      <c r="A69" s="292"/>
      <c r="B69" s="302" t="s">
        <v>53</v>
      </c>
      <c r="C69" s="293" t="s">
        <v>652</v>
      </c>
      <c r="D69" s="319" t="s">
        <v>175</v>
      </c>
      <c r="E69" s="307">
        <v>95535</v>
      </c>
      <c r="F69" s="307">
        <v>95259</v>
      </c>
    </row>
    <row r="70" spans="1:6" ht="12.75" customHeight="1">
      <c r="A70" s="292"/>
      <c r="B70" s="302"/>
      <c r="C70" s="315"/>
      <c r="D70" s="320"/>
      <c r="E70" s="307"/>
      <c r="F70" s="307"/>
    </row>
    <row r="71" spans="1:6" ht="13.5">
      <c r="A71" s="296"/>
      <c r="B71" s="316" t="s">
        <v>52</v>
      </c>
      <c r="C71" s="297" t="s">
        <v>612</v>
      </c>
      <c r="D71" s="321" t="s">
        <v>176</v>
      </c>
      <c r="E71" s="317">
        <f>E67+E69</f>
        <v>151197</v>
      </c>
      <c r="F71" s="317">
        <f>F67+F69</f>
        <v>87195</v>
      </c>
    </row>
    <row r="72" spans="1:6" ht="13.5">
      <c r="A72" s="389"/>
      <c r="B72" s="390"/>
      <c r="C72" s="390"/>
      <c r="D72" s="391"/>
      <c r="E72" s="392"/>
      <c r="F72" s="393"/>
    </row>
    <row r="73" spans="1:6" ht="12">
      <c r="A73" s="394"/>
      <c r="B73" s="315"/>
      <c r="C73" s="315"/>
      <c r="D73" s="315"/>
      <c r="E73" s="395"/>
      <c r="F73" s="396"/>
    </row>
    <row r="74" spans="1:6" ht="12">
      <c r="A74" s="394"/>
      <c r="B74" s="315"/>
      <c r="C74" s="315"/>
      <c r="D74" s="315"/>
      <c r="E74" s="395"/>
      <c r="F74" s="396"/>
    </row>
    <row r="75" spans="1:6" ht="12">
      <c r="A75" s="394"/>
      <c r="B75" s="315"/>
      <c r="C75" s="315"/>
      <c r="D75" s="315"/>
      <c r="E75" s="395"/>
      <c r="F75" s="396"/>
    </row>
    <row r="76" spans="1:6" ht="15">
      <c r="A76" s="394"/>
      <c r="B76" s="315"/>
      <c r="C76" s="339" t="s">
        <v>682</v>
      </c>
      <c r="D76" s="339" t="s">
        <v>668</v>
      </c>
      <c r="E76" s="338"/>
      <c r="F76" s="402" t="s">
        <v>672</v>
      </c>
    </row>
    <row r="77" spans="1:6" ht="15">
      <c r="A77" s="394"/>
      <c r="B77" s="315"/>
      <c r="C77" s="339" t="s">
        <v>683</v>
      </c>
      <c r="D77" s="339" t="s">
        <v>670</v>
      </c>
      <c r="E77" s="338"/>
      <c r="F77" s="402" t="s">
        <v>673</v>
      </c>
    </row>
    <row r="78" spans="1:6" ht="15">
      <c r="A78" s="394"/>
      <c r="B78" s="315"/>
      <c r="C78" s="338" t="s">
        <v>671</v>
      </c>
      <c r="D78" s="338"/>
      <c r="E78" s="338"/>
      <c r="F78" s="388"/>
    </row>
    <row r="79" spans="1:6" ht="12">
      <c r="A79" s="397"/>
      <c r="B79" s="398"/>
      <c r="C79" s="399"/>
      <c r="D79" s="399"/>
      <c r="E79" s="399"/>
      <c r="F79" s="400"/>
    </row>
    <row r="80" ht="12">
      <c r="C80" s="315"/>
    </row>
  </sheetData>
  <mergeCells count="2">
    <mergeCell ref="B2:F2"/>
    <mergeCell ref="E4:F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&amp;C&amp;"Times New Roman,Normal"Ekteki dipnotlar bu mali tabloların tamamlayıcısıdır.
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>Mali Tablolar (Eylül 2005)</dc:subject>
  <dc:creator/>
  <cp:keywords/>
  <dc:description/>
  <cp:lastModifiedBy>EKREMK</cp:lastModifiedBy>
  <cp:lastPrinted>2005-11-11T07:49:13Z</cp:lastPrinted>
  <dcterms:created xsi:type="dcterms:W3CDTF">1998-01-12T17:06:50Z</dcterms:created>
  <dcterms:modified xsi:type="dcterms:W3CDTF">2005-11-11T09:19:06Z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2005-09-30T00:00:00Z</vt:lpwstr>
  </property>
  <property fmtid="{D5CDD505-2E9C-101B-9397-08002B2CF9AE}" pid="4" name="PublicationStartDa">
    <vt:lpwstr>2013-04-19T19:06:00Z</vt:lpwstr>
  </property>
</Properties>
</file>